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4040" windowHeight="9435" activeTab="2"/>
  </bookViews>
  <sheets>
    <sheet name="от 05.10.2020" sheetId="3" r:id="rId1"/>
    <sheet name="22.10.2020 с полномоч. в МР" sheetId="5" r:id="rId2"/>
    <sheet name="02.11.2020 с дотацией" sheetId="6" r:id="rId3"/>
    <sheet name="расчет зарплаты" sheetId="4" r:id="rId4"/>
  </sheets>
  <definedNames>
    <definedName name="_xlnm.Print_Titles" localSheetId="2">'02.11.2020 с дотацией'!$4:$5</definedName>
    <definedName name="_xlnm.Print_Titles" localSheetId="1">'22.10.2020 с полномоч. в МР'!$4:$5</definedName>
    <definedName name="_xlnm.Print_Titles" localSheetId="0">'от 05.10.2020'!$4:$5</definedName>
    <definedName name="_xlnm.Print_Area" localSheetId="2">'02.11.2020 с дотацией'!$A$1:$M$207</definedName>
    <definedName name="_xlnm.Print_Area" localSheetId="1">'22.10.2020 с полномоч. в МР'!$A$1:$M$207</definedName>
    <definedName name="_xlnm.Print_Area" localSheetId="0">'от 05.10.2020'!$A$1:$M$206</definedName>
  </definedNames>
  <calcPr calcId="125725"/>
</workbook>
</file>

<file path=xl/calcChain.xml><?xml version="1.0" encoding="utf-8"?>
<calcChain xmlns="http://schemas.openxmlformats.org/spreadsheetml/2006/main">
  <c r="M8" i="6"/>
  <c r="M155"/>
  <c r="M159"/>
  <c r="L155"/>
  <c r="K137" l="1"/>
  <c r="M148"/>
  <c r="L148"/>
  <c r="L144" s="1"/>
  <c r="M64"/>
  <c r="L64"/>
  <c r="K64"/>
  <c r="K23" l="1"/>
  <c r="M15" l="1"/>
  <c r="M198" l="1"/>
  <c r="L198"/>
  <c r="K198"/>
  <c r="J198"/>
  <c r="I198"/>
  <c r="H198"/>
  <c r="G198"/>
  <c r="F198"/>
  <c r="M195"/>
  <c r="L195"/>
  <c r="K195"/>
  <c r="K192" s="1"/>
  <c r="K191" s="1"/>
  <c r="J195"/>
  <c r="I195"/>
  <c r="I192" s="1"/>
  <c r="I191" s="1"/>
  <c r="I190" s="1"/>
  <c r="H195"/>
  <c r="G195"/>
  <c r="G192" s="1"/>
  <c r="G191" s="1"/>
  <c r="G190" s="1"/>
  <c r="F195"/>
  <c r="M192"/>
  <c r="M191" s="1"/>
  <c r="J192"/>
  <c r="J191" s="1"/>
  <c r="H192"/>
  <c r="H191" s="1"/>
  <c r="F192"/>
  <c r="F191" s="1"/>
  <c r="F190" s="1"/>
  <c r="M184"/>
  <c r="L184"/>
  <c r="K184"/>
  <c r="K178" s="1"/>
  <c r="J184"/>
  <c r="I184"/>
  <c r="H184"/>
  <c r="F184"/>
  <c r="M179"/>
  <c r="L179"/>
  <c r="L178" s="1"/>
  <c r="K179"/>
  <c r="J179"/>
  <c r="J178" s="1"/>
  <c r="I179"/>
  <c r="H179"/>
  <c r="H178" s="1"/>
  <c r="G179"/>
  <c r="G178" s="1"/>
  <c r="F179"/>
  <c r="F178" s="1"/>
  <c r="M172"/>
  <c r="L172"/>
  <c r="K172"/>
  <c r="J172"/>
  <c r="I172"/>
  <c r="H172"/>
  <c r="G172"/>
  <c r="F172"/>
  <c r="M166"/>
  <c r="M165" s="1"/>
  <c r="L166"/>
  <c r="K166"/>
  <c r="J166"/>
  <c r="J165" s="1"/>
  <c r="I166"/>
  <c r="I165" s="1"/>
  <c r="H166"/>
  <c r="H165" s="1"/>
  <c r="G166"/>
  <c r="F166"/>
  <c r="G165"/>
  <c r="F165"/>
  <c r="M163"/>
  <c r="L163"/>
  <c r="K163"/>
  <c r="J163"/>
  <c r="I163"/>
  <c r="H163"/>
  <c r="G163"/>
  <c r="F163"/>
  <c r="F159"/>
  <c r="M154"/>
  <c r="L154"/>
  <c r="K154"/>
  <c r="J154"/>
  <c r="I154"/>
  <c r="H154"/>
  <c r="G154"/>
  <c r="F154"/>
  <c r="M150"/>
  <c r="L150"/>
  <c r="K150"/>
  <c r="J150"/>
  <c r="I150"/>
  <c r="H150"/>
  <c r="G150"/>
  <c r="F150"/>
  <c r="M144"/>
  <c r="M143" s="1"/>
  <c r="K144"/>
  <c r="K143" s="1"/>
  <c r="J144"/>
  <c r="J143" s="1"/>
  <c r="I144"/>
  <c r="H144"/>
  <c r="H143" s="1"/>
  <c r="G144"/>
  <c r="F144"/>
  <c r="F143" s="1"/>
  <c r="L143"/>
  <c r="I143"/>
  <c r="G143"/>
  <c r="M136"/>
  <c r="L136"/>
  <c r="K136"/>
  <c r="J136"/>
  <c r="I136"/>
  <c r="H136"/>
  <c r="G136"/>
  <c r="F136"/>
  <c r="M133"/>
  <c r="L133"/>
  <c r="K133"/>
  <c r="J133"/>
  <c r="I133"/>
  <c r="H133"/>
  <c r="G133"/>
  <c r="F133"/>
  <c r="M129"/>
  <c r="L129"/>
  <c r="K129"/>
  <c r="J129"/>
  <c r="I129"/>
  <c r="H129"/>
  <c r="G129"/>
  <c r="F129"/>
  <c r="M125"/>
  <c r="L125"/>
  <c r="K125"/>
  <c r="J125"/>
  <c r="I125"/>
  <c r="H125"/>
  <c r="G125"/>
  <c r="F125"/>
  <c r="M122"/>
  <c r="L122"/>
  <c r="K122"/>
  <c r="J122"/>
  <c r="I122"/>
  <c r="H122"/>
  <c r="G122"/>
  <c r="F122"/>
  <c r="M117"/>
  <c r="L117"/>
  <c r="K117"/>
  <c r="J117"/>
  <c r="I117"/>
  <c r="H117"/>
  <c r="G117"/>
  <c r="F117"/>
  <c r="M111"/>
  <c r="L111"/>
  <c r="K111"/>
  <c r="J111"/>
  <c r="I111"/>
  <c r="I110" s="1"/>
  <c r="H111"/>
  <c r="G111"/>
  <c r="G110" s="1"/>
  <c r="F111"/>
  <c r="M110"/>
  <c r="L110"/>
  <c r="J110"/>
  <c r="J109" s="1"/>
  <c r="J17" s="1"/>
  <c r="H110"/>
  <c r="F110"/>
  <c r="M103"/>
  <c r="L103"/>
  <c r="K103"/>
  <c r="J103"/>
  <c r="J11" s="1"/>
  <c r="I103"/>
  <c r="H103"/>
  <c r="G103"/>
  <c r="F103"/>
  <c r="M100"/>
  <c r="L100"/>
  <c r="K100"/>
  <c r="J100"/>
  <c r="J99" s="1"/>
  <c r="I100"/>
  <c r="H100"/>
  <c r="H99" s="1"/>
  <c r="G100"/>
  <c r="F100"/>
  <c r="F99" s="1"/>
  <c r="I99"/>
  <c r="G99"/>
  <c r="M97"/>
  <c r="L97"/>
  <c r="K97"/>
  <c r="J97"/>
  <c r="I97"/>
  <c r="H97"/>
  <c r="G97"/>
  <c r="F97"/>
  <c r="M94"/>
  <c r="L94"/>
  <c r="K94"/>
  <c r="J94"/>
  <c r="I94"/>
  <c r="H94"/>
  <c r="G94"/>
  <c r="F94"/>
  <c r="M91"/>
  <c r="L91"/>
  <c r="K91"/>
  <c r="J91"/>
  <c r="I91"/>
  <c r="H91"/>
  <c r="G91"/>
  <c r="F91"/>
  <c r="M87"/>
  <c r="L87"/>
  <c r="K87"/>
  <c r="J87"/>
  <c r="I87"/>
  <c r="H87"/>
  <c r="G87"/>
  <c r="F87"/>
  <c r="M82"/>
  <c r="L82"/>
  <c r="K82"/>
  <c r="J82"/>
  <c r="I82"/>
  <c r="H82"/>
  <c r="G82"/>
  <c r="F82"/>
  <c r="M77"/>
  <c r="L77"/>
  <c r="K77"/>
  <c r="J77"/>
  <c r="I77"/>
  <c r="H77"/>
  <c r="F77"/>
  <c r="M74"/>
  <c r="L74"/>
  <c r="K74"/>
  <c r="J74"/>
  <c r="I74"/>
  <c r="H74"/>
  <c r="G74"/>
  <c r="F74"/>
  <c r="J64"/>
  <c r="I64"/>
  <c r="H64"/>
  <c r="G64"/>
  <c r="F64"/>
  <c r="M60"/>
  <c r="L60"/>
  <c r="K60"/>
  <c r="J60"/>
  <c r="I60"/>
  <c r="H60"/>
  <c r="G60"/>
  <c r="F60"/>
  <c r="M56"/>
  <c r="L56"/>
  <c r="K56"/>
  <c r="J56"/>
  <c r="I56"/>
  <c r="H56"/>
  <c r="G56"/>
  <c r="G26" s="1"/>
  <c r="G18" s="1"/>
  <c r="F56"/>
  <c r="F50"/>
  <c r="M40"/>
  <c r="L40"/>
  <c r="K40"/>
  <c r="J40"/>
  <c r="I40"/>
  <c r="H40"/>
  <c r="G40"/>
  <c r="F40"/>
  <c r="M32"/>
  <c r="L32"/>
  <c r="K32"/>
  <c r="J32"/>
  <c r="I32"/>
  <c r="H32"/>
  <c r="G32"/>
  <c r="F32"/>
  <c r="M29"/>
  <c r="L29"/>
  <c r="K29"/>
  <c r="J29"/>
  <c r="J26" s="1"/>
  <c r="I29"/>
  <c r="H29"/>
  <c r="G29"/>
  <c r="F29"/>
  <c r="F26" s="1"/>
  <c r="I26"/>
  <c r="I18" s="1"/>
  <c r="M23"/>
  <c r="L23"/>
  <c r="J23"/>
  <c r="I23"/>
  <c r="H23"/>
  <c r="G23"/>
  <c r="F23"/>
  <c r="M19"/>
  <c r="L19"/>
  <c r="K19"/>
  <c r="J19"/>
  <c r="J18" s="1"/>
  <c r="I19"/>
  <c r="H19"/>
  <c r="G19"/>
  <c r="F19"/>
  <c r="F18" s="1"/>
  <c r="H11"/>
  <c r="G11"/>
  <c r="F11"/>
  <c r="F7" s="1"/>
  <c r="M9"/>
  <c r="L9"/>
  <c r="K9"/>
  <c r="J9"/>
  <c r="I9"/>
  <c r="H9"/>
  <c r="G9"/>
  <c r="F9"/>
  <c r="L8"/>
  <c r="L15" s="1"/>
  <c r="K8"/>
  <c r="J8"/>
  <c r="I8"/>
  <c r="H8"/>
  <c r="G8"/>
  <c r="G7" s="1"/>
  <c r="F8"/>
  <c r="H10" l="1"/>
  <c r="H190"/>
  <c r="F109"/>
  <c r="M10"/>
  <c r="M7" s="1"/>
  <c r="M190"/>
  <c r="F14"/>
  <c r="F6" s="1"/>
  <c r="F17"/>
  <c r="I11"/>
  <c r="L99"/>
  <c r="H109"/>
  <c r="K26"/>
  <c r="M11"/>
  <c r="K165"/>
  <c r="I178"/>
  <c r="I109" s="1"/>
  <c r="M178"/>
  <c r="M109" s="1"/>
  <c r="L26"/>
  <c r="L165"/>
  <c r="M26"/>
  <c r="H26"/>
  <c r="K99"/>
  <c r="G109"/>
  <c r="G17" s="1"/>
  <c r="L192"/>
  <c r="L191" s="1"/>
  <c r="K110"/>
  <c r="K11" s="1"/>
  <c r="M99"/>
  <c r="L11"/>
  <c r="M18"/>
  <c r="L18"/>
  <c r="K18"/>
  <c r="L109"/>
  <c r="H7"/>
  <c r="H18"/>
  <c r="H17" s="1"/>
  <c r="J190"/>
  <c r="J14" s="1"/>
  <c r="J10"/>
  <c r="J7" s="1"/>
  <c r="K10"/>
  <c r="K190"/>
  <c r="I10"/>
  <c r="G14"/>
  <c r="G6" s="1"/>
  <c r="L10"/>
  <c r="L190"/>
  <c r="I17" l="1"/>
  <c r="I14"/>
  <c r="I6" s="1"/>
  <c r="H14"/>
  <c r="H6" s="1"/>
  <c r="I7"/>
  <c r="L7"/>
  <c r="K109"/>
  <c r="K14" s="1"/>
  <c r="K7"/>
  <c r="M14"/>
  <c r="M6" s="1"/>
  <c r="L17"/>
  <c r="M17"/>
  <c r="L14"/>
  <c r="L16" s="1"/>
  <c r="J6"/>
  <c r="K17" l="1"/>
  <c r="K6"/>
  <c r="M16"/>
  <c r="L6"/>
  <c r="M8" i="5"/>
  <c r="M198"/>
  <c r="L198"/>
  <c r="L192" s="1"/>
  <c r="L191" s="1"/>
  <c r="K198"/>
  <c r="M195"/>
  <c r="M192" s="1"/>
  <c r="M191" s="1"/>
  <c r="M190" s="1"/>
  <c r="L195"/>
  <c r="K195"/>
  <c r="K192" s="1"/>
  <c r="K191" s="1"/>
  <c r="M184"/>
  <c r="L184"/>
  <c r="K184"/>
  <c r="M179"/>
  <c r="M178" s="1"/>
  <c r="L179"/>
  <c r="K179"/>
  <c r="L178"/>
  <c r="M172"/>
  <c r="L172"/>
  <c r="K172"/>
  <c r="M166"/>
  <c r="L166"/>
  <c r="K166"/>
  <c r="M165"/>
  <c r="L165"/>
  <c r="K165"/>
  <c r="M163"/>
  <c r="L163"/>
  <c r="K163"/>
  <c r="M154"/>
  <c r="L154"/>
  <c r="K154"/>
  <c r="M150"/>
  <c r="L150"/>
  <c r="K150"/>
  <c r="M144"/>
  <c r="L144"/>
  <c r="L143" s="1"/>
  <c r="K144"/>
  <c r="M143"/>
  <c r="K143"/>
  <c r="M136"/>
  <c r="L136"/>
  <c r="K136"/>
  <c r="M133"/>
  <c r="L133"/>
  <c r="K133"/>
  <c r="M129"/>
  <c r="L129"/>
  <c r="K129"/>
  <c r="M125"/>
  <c r="L125"/>
  <c r="K125"/>
  <c r="M122"/>
  <c r="L122"/>
  <c r="K122"/>
  <c r="M117"/>
  <c r="M110" s="1"/>
  <c r="L117"/>
  <c r="K117"/>
  <c r="K110" s="1"/>
  <c r="M111"/>
  <c r="L111"/>
  <c r="K111"/>
  <c r="M103"/>
  <c r="L103"/>
  <c r="L99" s="1"/>
  <c r="K103"/>
  <c r="M100"/>
  <c r="M99" s="1"/>
  <c r="L100"/>
  <c r="K100"/>
  <c r="M97"/>
  <c r="L97"/>
  <c r="K97"/>
  <c r="M94"/>
  <c r="L94"/>
  <c r="K94"/>
  <c r="M91"/>
  <c r="L91"/>
  <c r="K91"/>
  <c r="M87"/>
  <c r="L87"/>
  <c r="K87"/>
  <c r="M82"/>
  <c r="L82"/>
  <c r="K82"/>
  <c r="M77"/>
  <c r="L77"/>
  <c r="K77"/>
  <c r="M74"/>
  <c r="L74"/>
  <c r="K74"/>
  <c r="M64"/>
  <c r="L64"/>
  <c r="K64"/>
  <c r="M60"/>
  <c r="L60"/>
  <c r="K60"/>
  <c r="M56"/>
  <c r="L56"/>
  <c r="K56"/>
  <c r="K26" s="1"/>
  <c r="K18" s="1"/>
  <c r="M40"/>
  <c r="L40"/>
  <c r="K40"/>
  <c r="M32"/>
  <c r="M26" s="1"/>
  <c r="L32"/>
  <c r="K32"/>
  <c r="M29"/>
  <c r="L29"/>
  <c r="L26" s="1"/>
  <c r="K29"/>
  <c r="M23"/>
  <c r="L23"/>
  <c r="K23"/>
  <c r="M19"/>
  <c r="L19"/>
  <c r="K19"/>
  <c r="M9"/>
  <c r="L9"/>
  <c r="K9"/>
  <c r="L8"/>
  <c r="K8"/>
  <c r="J198"/>
  <c r="I198"/>
  <c r="I192" s="1"/>
  <c r="I191" s="1"/>
  <c r="H198"/>
  <c r="G198"/>
  <c r="G192" s="1"/>
  <c r="G191" s="1"/>
  <c r="G190" s="1"/>
  <c r="F198"/>
  <c r="J195"/>
  <c r="J192" s="1"/>
  <c r="J191" s="1"/>
  <c r="I195"/>
  <c r="H195"/>
  <c r="G195"/>
  <c r="F195"/>
  <c r="H192"/>
  <c r="F192"/>
  <c r="H191"/>
  <c r="H10" s="1"/>
  <c r="F191"/>
  <c r="H190"/>
  <c r="F190"/>
  <c r="J184"/>
  <c r="I184"/>
  <c r="H184"/>
  <c r="F184"/>
  <c r="J179"/>
  <c r="I179"/>
  <c r="H179"/>
  <c r="G179"/>
  <c r="G178" s="1"/>
  <c r="F179"/>
  <c r="H178"/>
  <c r="F178"/>
  <c r="J172"/>
  <c r="I172"/>
  <c r="H172"/>
  <c r="G172"/>
  <c r="F172"/>
  <c r="J166"/>
  <c r="I166"/>
  <c r="H166"/>
  <c r="G166"/>
  <c r="F166"/>
  <c r="F165" s="1"/>
  <c r="J165"/>
  <c r="I165"/>
  <c r="H165"/>
  <c r="G165"/>
  <c r="J163"/>
  <c r="I163"/>
  <c r="H163"/>
  <c r="G163"/>
  <c r="F163"/>
  <c r="F159"/>
  <c r="J154"/>
  <c r="I154"/>
  <c r="H154"/>
  <c r="G154"/>
  <c r="F154"/>
  <c r="J150"/>
  <c r="I150"/>
  <c r="H150"/>
  <c r="G150"/>
  <c r="F150"/>
  <c r="J144"/>
  <c r="J143" s="1"/>
  <c r="I144"/>
  <c r="H144"/>
  <c r="H143" s="1"/>
  <c r="G144"/>
  <c r="F144"/>
  <c r="F143" s="1"/>
  <c r="I143"/>
  <c r="G143"/>
  <c r="J136"/>
  <c r="I136"/>
  <c r="H136"/>
  <c r="G136"/>
  <c r="F136"/>
  <c r="J133"/>
  <c r="I133"/>
  <c r="H133"/>
  <c r="G133"/>
  <c r="F133"/>
  <c r="J129"/>
  <c r="I129"/>
  <c r="H129"/>
  <c r="G129"/>
  <c r="F129"/>
  <c r="J125"/>
  <c r="I125"/>
  <c r="H125"/>
  <c r="G125"/>
  <c r="F125"/>
  <c r="J122"/>
  <c r="I122"/>
  <c r="H122"/>
  <c r="G122"/>
  <c r="F122"/>
  <c r="J117"/>
  <c r="I117"/>
  <c r="I110" s="1"/>
  <c r="H117"/>
  <c r="G117"/>
  <c r="F117"/>
  <c r="J111"/>
  <c r="J110" s="1"/>
  <c r="I111"/>
  <c r="H111"/>
  <c r="H110" s="1"/>
  <c r="G111"/>
  <c r="F111"/>
  <c r="F110" s="1"/>
  <c r="G110"/>
  <c r="J103"/>
  <c r="I103"/>
  <c r="I99" s="1"/>
  <c r="H103"/>
  <c r="G103"/>
  <c r="F103"/>
  <c r="J100"/>
  <c r="J99" s="1"/>
  <c r="I100"/>
  <c r="H100"/>
  <c r="H99" s="1"/>
  <c r="G100"/>
  <c r="F100"/>
  <c r="F99" s="1"/>
  <c r="G99"/>
  <c r="J97"/>
  <c r="I97"/>
  <c r="H97"/>
  <c r="G97"/>
  <c r="F97"/>
  <c r="J94"/>
  <c r="I94"/>
  <c r="H94"/>
  <c r="G94"/>
  <c r="F94"/>
  <c r="J91"/>
  <c r="I91"/>
  <c r="H91"/>
  <c r="G91"/>
  <c r="F91"/>
  <c r="J87"/>
  <c r="I87"/>
  <c r="H87"/>
  <c r="G87"/>
  <c r="F87"/>
  <c r="J82"/>
  <c r="I82"/>
  <c r="H82"/>
  <c r="G82"/>
  <c r="F82"/>
  <c r="J77"/>
  <c r="I77"/>
  <c r="H77"/>
  <c r="F77"/>
  <c r="J74"/>
  <c r="I74"/>
  <c r="H74"/>
  <c r="G74"/>
  <c r="F74"/>
  <c r="J64"/>
  <c r="I64"/>
  <c r="H64"/>
  <c r="G64"/>
  <c r="F64"/>
  <c r="J60"/>
  <c r="I60"/>
  <c r="H60"/>
  <c r="G60"/>
  <c r="F60"/>
  <c r="J56"/>
  <c r="I56"/>
  <c r="H56"/>
  <c r="G56"/>
  <c r="F56"/>
  <c r="F50"/>
  <c r="J40"/>
  <c r="I40"/>
  <c r="H40"/>
  <c r="G40"/>
  <c r="F40"/>
  <c r="J32"/>
  <c r="I32"/>
  <c r="H32"/>
  <c r="G32"/>
  <c r="F32"/>
  <c r="J29"/>
  <c r="I29"/>
  <c r="H29"/>
  <c r="G29"/>
  <c r="F29"/>
  <c r="J23"/>
  <c r="I23"/>
  <c r="H23"/>
  <c r="G23"/>
  <c r="F23"/>
  <c r="J19"/>
  <c r="I19"/>
  <c r="H19"/>
  <c r="G19"/>
  <c r="F19"/>
  <c r="G11"/>
  <c r="F11"/>
  <c r="J9"/>
  <c r="I9"/>
  <c r="H9"/>
  <c r="G9"/>
  <c r="F9"/>
  <c r="J8"/>
  <c r="I8"/>
  <c r="H8"/>
  <c r="G8"/>
  <c r="G7" s="1"/>
  <c r="F8"/>
  <c r="F7"/>
  <c r="J8" i="3"/>
  <c r="I8"/>
  <c r="H8"/>
  <c r="F158"/>
  <c r="F153" s="1"/>
  <c r="F50"/>
  <c r="F40" s="1"/>
  <c r="G11"/>
  <c r="F11"/>
  <c r="G8"/>
  <c r="F8"/>
  <c r="G9"/>
  <c r="G7"/>
  <c r="M9"/>
  <c r="L9"/>
  <c r="K9"/>
  <c r="J9"/>
  <c r="I9"/>
  <c r="H9"/>
  <c r="M8"/>
  <c r="L8"/>
  <c r="K8"/>
  <c r="D10" i="4"/>
  <c r="D9"/>
  <c r="D7"/>
  <c r="M143" i="3"/>
  <c r="M142" s="1"/>
  <c r="L143"/>
  <c r="L142" s="1"/>
  <c r="K143"/>
  <c r="K142" s="1"/>
  <c r="J143"/>
  <c r="J142" s="1"/>
  <c r="I143"/>
  <c r="I142" s="1"/>
  <c r="H143"/>
  <c r="H142" s="1"/>
  <c r="G143"/>
  <c r="G142" s="1"/>
  <c r="F143"/>
  <c r="F142" s="1"/>
  <c r="M40"/>
  <c r="L40"/>
  <c r="K40"/>
  <c r="J40"/>
  <c r="I40"/>
  <c r="H40"/>
  <c r="G40"/>
  <c r="M55"/>
  <c r="L55"/>
  <c r="K55"/>
  <c r="J55"/>
  <c r="I55"/>
  <c r="H55"/>
  <c r="G55"/>
  <c r="F55"/>
  <c r="M165"/>
  <c r="L165"/>
  <c r="K165"/>
  <c r="J165"/>
  <c r="I165"/>
  <c r="H165"/>
  <c r="G165"/>
  <c r="M171"/>
  <c r="L171"/>
  <c r="K171"/>
  <c r="J171"/>
  <c r="I171"/>
  <c r="H171"/>
  <c r="G171"/>
  <c r="F171"/>
  <c r="F165"/>
  <c r="M90"/>
  <c r="L90"/>
  <c r="K90"/>
  <c r="J90"/>
  <c r="I90"/>
  <c r="H90"/>
  <c r="G90"/>
  <c r="F90"/>
  <c r="F109" i="5" l="1"/>
  <c r="I11"/>
  <c r="M109"/>
  <c r="M11"/>
  <c r="J11"/>
  <c r="J190"/>
  <c r="J10"/>
  <c r="H11"/>
  <c r="H7" s="1"/>
  <c r="L18"/>
  <c r="G109"/>
  <c r="G17" s="1"/>
  <c r="K178"/>
  <c r="H109"/>
  <c r="I178"/>
  <c r="I109" s="1"/>
  <c r="M18"/>
  <c r="M17" s="1"/>
  <c r="K109"/>
  <c r="L110"/>
  <c r="L109" s="1"/>
  <c r="G26"/>
  <c r="G18" s="1"/>
  <c r="G14" s="1"/>
  <c r="G6" s="1"/>
  <c r="J178"/>
  <c r="J109" s="1"/>
  <c r="K99"/>
  <c r="K17"/>
  <c r="L11"/>
  <c r="K190"/>
  <c r="K14" s="1"/>
  <c r="K10"/>
  <c r="L10"/>
  <c r="L7" s="1"/>
  <c r="L190"/>
  <c r="K11"/>
  <c r="M10"/>
  <c r="M7" s="1"/>
  <c r="H26"/>
  <c r="F26"/>
  <c r="F18" s="1"/>
  <c r="F14" s="1"/>
  <c r="F6" s="1"/>
  <c r="J26"/>
  <c r="I26"/>
  <c r="I18" s="1"/>
  <c r="I17" s="1"/>
  <c r="J18"/>
  <c r="J14" s="1"/>
  <c r="H18"/>
  <c r="H14" s="1"/>
  <c r="I190"/>
  <c r="I10"/>
  <c r="I7" s="1"/>
  <c r="F9" i="3"/>
  <c r="F197"/>
  <c r="F194"/>
  <c r="F183"/>
  <c r="F178"/>
  <c r="F162"/>
  <c r="F149"/>
  <c r="F135"/>
  <c r="F132"/>
  <c r="F128"/>
  <c r="F124"/>
  <c r="F121"/>
  <c r="F116"/>
  <c r="F110"/>
  <c r="F102"/>
  <c r="F99"/>
  <c r="F96"/>
  <c r="F93"/>
  <c r="F86"/>
  <c r="F81"/>
  <c r="F76"/>
  <c r="F73"/>
  <c r="F63"/>
  <c r="F59"/>
  <c r="F32"/>
  <c r="F29"/>
  <c r="F26" s="1"/>
  <c r="F23"/>
  <c r="F19"/>
  <c r="L17" i="5" l="1"/>
  <c r="L14"/>
  <c r="L6" s="1"/>
  <c r="H6"/>
  <c r="M14"/>
  <c r="J7"/>
  <c r="K7"/>
  <c r="K6" s="1"/>
  <c r="J6"/>
  <c r="M6"/>
  <c r="F17"/>
  <c r="J17"/>
  <c r="I14"/>
  <c r="I6" s="1"/>
  <c r="H17"/>
  <c r="F18" i="3"/>
  <c r="F7"/>
  <c r="F177"/>
  <c r="F98"/>
  <c r="F191"/>
  <c r="F190" s="1"/>
  <c r="F189" s="1"/>
  <c r="F164"/>
  <c r="F109"/>
  <c r="L164"/>
  <c r="K164"/>
  <c r="M164"/>
  <c r="F108" l="1"/>
  <c r="F17" s="1"/>
  <c r="E10" i="4"/>
  <c r="K63" i="3"/>
  <c r="F14" l="1"/>
  <c r="F6" s="1"/>
  <c r="E7" i="4"/>
  <c r="E9"/>
  <c r="D11"/>
  <c r="E11" s="1"/>
  <c r="G178" i="3"/>
  <c r="D12" i="4" l="1"/>
  <c r="E12" s="1"/>
  <c r="J183" i="3" l="1"/>
  <c r="I178"/>
  <c r="M59" l="1"/>
  <c r="L59"/>
  <c r="K59"/>
  <c r="M86"/>
  <c r="L86"/>
  <c r="K86"/>
  <c r="J86"/>
  <c r="I86"/>
  <c r="G86"/>
  <c r="H86"/>
  <c r="G177"/>
  <c r="M183"/>
  <c r="L183"/>
  <c r="K183"/>
  <c r="I183"/>
  <c r="M178"/>
  <c r="L178"/>
  <c r="K178"/>
  <c r="K177" s="1"/>
  <c r="J178"/>
  <c r="H183"/>
  <c r="H178"/>
  <c r="K73"/>
  <c r="J73"/>
  <c r="I73"/>
  <c r="H73"/>
  <c r="G73"/>
  <c r="J177" l="1"/>
  <c r="I177"/>
  <c r="M177"/>
  <c r="L177"/>
  <c r="H177"/>
  <c r="J164" l="1"/>
  <c r="I164"/>
  <c r="H164"/>
  <c r="G164"/>
  <c r="M194"/>
  <c r="L194"/>
  <c r="K194"/>
  <c r="J194"/>
  <c r="I194"/>
  <c r="H194"/>
  <c r="G194"/>
  <c r="M93"/>
  <c r="L93"/>
  <c r="K93"/>
  <c r="J93"/>
  <c r="I93"/>
  <c r="H93"/>
  <c r="G93"/>
  <c r="M96"/>
  <c r="L96"/>
  <c r="K96"/>
  <c r="J96"/>
  <c r="I96"/>
  <c r="H96"/>
  <c r="G96"/>
  <c r="M153" l="1"/>
  <c r="L153"/>
  <c r="K153"/>
  <c r="J153"/>
  <c r="I153"/>
  <c r="H153"/>
  <c r="G153"/>
  <c r="M149"/>
  <c r="L149"/>
  <c r="K149"/>
  <c r="J149"/>
  <c r="I149"/>
  <c r="H149"/>
  <c r="G149"/>
  <c r="M135"/>
  <c r="L135"/>
  <c r="K135"/>
  <c r="J135"/>
  <c r="I135"/>
  <c r="H135"/>
  <c r="G135"/>
  <c r="M132"/>
  <c r="L132"/>
  <c r="K132"/>
  <c r="J132"/>
  <c r="I132"/>
  <c r="H132"/>
  <c r="G132"/>
  <c r="M128"/>
  <c r="L128"/>
  <c r="K128"/>
  <c r="J128"/>
  <c r="I128"/>
  <c r="H128"/>
  <c r="G128"/>
  <c r="M124"/>
  <c r="L124"/>
  <c r="K124"/>
  <c r="J124"/>
  <c r="I124"/>
  <c r="H124"/>
  <c r="G124"/>
  <c r="M99"/>
  <c r="L99"/>
  <c r="K99"/>
  <c r="J99"/>
  <c r="I99"/>
  <c r="H99"/>
  <c r="G99"/>
  <c r="M102"/>
  <c r="L102"/>
  <c r="K102"/>
  <c r="J102"/>
  <c r="I102"/>
  <c r="H102"/>
  <c r="G102"/>
  <c r="M121"/>
  <c r="L121"/>
  <c r="K121"/>
  <c r="J121"/>
  <c r="I121"/>
  <c r="H121"/>
  <c r="G121"/>
  <c r="M116"/>
  <c r="L116"/>
  <c r="K116"/>
  <c r="J116"/>
  <c r="I116"/>
  <c r="H116"/>
  <c r="G116"/>
  <c r="M110"/>
  <c r="L110"/>
  <c r="K110"/>
  <c r="J110"/>
  <c r="I110"/>
  <c r="H110"/>
  <c r="G110"/>
  <c r="M81"/>
  <c r="L81"/>
  <c r="K81"/>
  <c r="J81"/>
  <c r="I81"/>
  <c r="H81"/>
  <c r="G81"/>
  <c r="M63"/>
  <c r="L63"/>
  <c r="J63"/>
  <c r="I63"/>
  <c r="H63"/>
  <c r="G63"/>
  <c r="M19"/>
  <c r="L19"/>
  <c r="K19"/>
  <c r="J19"/>
  <c r="I19"/>
  <c r="H19"/>
  <c r="G19"/>
  <c r="M76"/>
  <c r="L76"/>
  <c r="K76"/>
  <c r="J76"/>
  <c r="I76"/>
  <c r="H76"/>
  <c r="G59"/>
  <c r="K11" l="1"/>
  <c r="M11"/>
  <c r="J109"/>
  <c r="J11" s="1"/>
  <c r="H109"/>
  <c r="H11" s="1"/>
  <c r="L109"/>
  <c r="L11" s="1"/>
  <c r="K98"/>
  <c r="J98"/>
  <c r="I109"/>
  <c r="I11" s="1"/>
  <c r="M109"/>
  <c r="G109"/>
  <c r="K109"/>
  <c r="G98"/>
  <c r="L98"/>
  <c r="M98"/>
  <c r="H98"/>
  <c r="I98"/>
  <c r="M162" l="1"/>
  <c r="M108" s="1"/>
  <c r="L162"/>
  <c r="K162"/>
  <c r="K108" s="1"/>
  <c r="L108"/>
  <c r="M32"/>
  <c r="L32"/>
  <c r="K32"/>
  <c r="M29"/>
  <c r="L29"/>
  <c r="L26" s="1"/>
  <c r="K29"/>
  <c r="G162"/>
  <c r="J59"/>
  <c r="I59"/>
  <c r="M197"/>
  <c r="L197"/>
  <c r="K197"/>
  <c r="J197"/>
  <c r="I197"/>
  <c r="H197"/>
  <c r="G197"/>
  <c r="G23"/>
  <c r="G29"/>
  <c r="G32"/>
  <c r="M23"/>
  <c r="L23"/>
  <c r="K23"/>
  <c r="J23"/>
  <c r="J29"/>
  <c r="J32"/>
  <c r="J162"/>
  <c r="J108" s="1"/>
  <c r="I23"/>
  <c r="I29"/>
  <c r="I26" s="1"/>
  <c r="I32"/>
  <c r="I108"/>
  <c r="I162"/>
  <c r="H23"/>
  <c r="H29"/>
  <c r="H32"/>
  <c r="H59"/>
  <c r="H162"/>
  <c r="H26" l="1"/>
  <c r="H18" s="1"/>
  <c r="K26"/>
  <c r="J26"/>
  <c r="M26"/>
  <c r="G26"/>
  <c r="G18" s="1"/>
  <c r="G108"/>
  <c r="H108"/>
  <c r="J18"/>
  <c r="J17" s="1"/>
  <c r="M18"/>
  <c r="M17" s="1"/>
  <c r="I18"/>
  <c r="I17" s="1"/>
  <c r="L18"/>
  <c r="L17" s="1"/>
  <c r="K18"/>
  <c r="K17" s="1"/>
  <c r="G191"/>
  <c r="G190" s="1"/>
  <c r="G189" s="1"/>
  <c r="M191"/>
  <c r="M190" s="1"/>
  <c r="I191"/>
  <c r="I190" s="1"/>
  <c r="H191"/>
  <c r="H190" s="1"/>
  <c r="L191"/>
  <c r="L190" s="1"/>
  <c r="K191"/>
  <c r="K190" s="1"/>
  <c r="J191"/>
  <c r="J190" s="1"/>
  <c r="J189" l="1"/>
  <c r="J10"/>
  <c r="J7" s="1"/>
  <c r="I189"/>
  <c r="I14" s="1"/>
  <c r="I6" s="1"/>
  <c r="I10"/>
  <c r="I7" s="1"/>
  <c r="H10"/>
  <c r="H7" s="1"/>
  <c r="H189"/>
  <c r="K10"/>
  <c r="K7" s="1"/>
  <c r="K189"/>
  <c r="M189"/>
  <c r="M14" s="1"/>
  <c r="M6" s="1"/>
  <c r="M10"/>
  <c r="M7" s="1"/>
  <c r="L10"/>
  <c r="L7" s="1"/>
  <c r="L189"/>
  <c r="G17"/>
  <c r="H17"/>
  <c r="J14"/>
  <c r="J6" s="1"/>
  <c r="G14"/>
  <c r="G6" s="1"/>
  <c r="K14"/>
  <c r="K6" s="1"/>
  <c r="L14"/>
  <c r="H14"/>
  <c r="H6" s="1"/>
  <c r="L6" l="1"/>
  <c r="L16"/>
  <c r="M16"/>
</calcChain>
</file>

<file path=xl/sharedStrings.xml><?xml version="1.0" encoding="utf-8"?>
<sst xmlns="http://schemas.openxmlformats.org/spreadsheetml/2006/main" count="1620" uniqueCount="268">
  <si>
    <t>Единица измерения: руб.</t>
  </si>
  <si>
    <t>Наименование показателя</t>
  </si>
  <si>
    <t>РП</t>
  </si>
  <si>
    <t>Ц.ст.</t>
  </si>
  <si>
    <t>ВР</t>
  </si>
  <si>
    <t>Доп.кл.</t>
  </si>
  <si>
    <t>по расчетам поселений</t>
  </si>
  <si>
    <t>к утверждению</t>
  </si>
  <si>
    <t xml:space="preserve">Дефицит (профицит бюджета) </t>
  </si>
  <si>
    <t>Трансферты за счет средств бюджета МР</t>
  </si>
  <si>
    <t>Дотация на выравнивание уровня бюджетной обеспеченности</t>
  </si>
  <si>
    <t>Расходы бюджета -  всего</t>
  </si>
  <si>
    <t>0103</t>
  </si>
  <si>
    <t>000</t>
  </si>
  <si>
    <t>Компенсационные выплаты главе поселения</t>
  </si>
  <si>
    <t>123</t>
  </si>
  <si>
    <t>канцелярские товары д/сельской Думы</t>
  </si>
  <si>
    <t>0104</t>
  </si>
  <si>
    <t>121</t>
  </si>
  <si>
    <t>возмещение расходов за использование личного транспорта</t>
  </si>
  <si>
    <t>122</t>
  </si>
  <si>
    <t>242</t>
  </si>
  <si>
    <t>затраты на ТО и ремонт принтеров и ксероксов</t>
  </si>
  <si>
    <t>244</t>
  </si>
  <si>
    <t>приобретение марок, конвертов и пересылка почтовых отправлений</t>
  </si>
  <si>
    <t>затраты на приобретение канц.товаров</t>
  </si>
  <si>
    <t>затраты на приобретение хоз.товаров</t>
  </si>
  <si>
    <t>приобретение дров</t>
  </si>
  <si>
    <t>852</t>
  </si>
  <si>
    <t>членские взносы в ассоциацию МО</t>
  </si>
  <si>
    <t>853</t>
  </si>
  <si>
    <t>0107</t>
  </si>
  <si>
    <t>0111</t>
  </si>
  <si>
    <t>870</t>
  </si>
  <si>
    <t>0113</t>
  </si>
  <si>
    <t>0409</t>
  </si>
  <si>
    <t>0412</t>
  </si>
  <si>
    <t>0501</t>
  </si>
  <si>
    <t>0502</t>
  </si>
  <si>
    <t>Прочие мероприятия в области коммунального хозяйства</t>
  </si>
  <si>
    <t>0503</t>
  </si>
  <si>
    <t>тех.присоединение к эл.сетям</t>
  </si>
  <si>
    <t>приобетение электротоваров для уличного освещения</t>
  </si>
  <si>
    <t>0801</t>
  </si>
  <si>
    <t>Расходы бюджета на передаваемые полномочия в бюджет муниципального района</t>
  </si>
  <si>
    <t>540</t>
  </si>
  <si>
    <t>0106</t>
  </si>
  <si>
    <t>0707</t>
  </si>
  <si>
    <t>1101</t>
  </si>
  <si>
    <t>Исполнение переданных полномочий за счет средств бюджета МР "Износковский район"</t>
  </si>
  <si>
    <t>11</t>
  </si>
  <si>
    <t>взносы в фонд капитального ремонта многоквртирных домов</t>
  </si>
  <si>
    <t xml:space="preserve">Расходы за счет субвенций </t>
  </si>
  <si>
    <t>Осуществление первичного воинского учета на территориях, где отсутствуют военные комиссариаты</t>
  </si>
  <si>
    <t>0203</t>
  </si>
  <si>
    <t>Заработная плата</t>
  </si>
  <si>
    <t>365</t>
  </si>
  <si>
    <t>Начисления на выплаты по оплате труда</t>
  </si>
  <si>
    <t>коммунальные услуги</t>
  </si>
  <si>
    <t>прочие работы, услуги</t>
  </si>
  <si>
    <t>приобретение основных средств</t>
  </si>
  <si>
    <t>затраты на приобретение канц. и хоз.товаров</t>
  </si>
  <si>
    <t>01</t>
  </si>
  <si>
    <t>129</t>
  </si>
  <si>
    <t>02 0 00 04110</t>
  </si>
  <si>
    <t>02 0 00 04120</t>
  </si>
  <si>
    <t>02 0 00 04130</t>
  </si>
  <si>
    <t>02 0 00 04210</t>
  </si>
  <si>
    <t>02 0 00 04140</t>
  </si>
  <si>
    <t>99 9 00 51180</t>
  </si>
  <si>
    <t xml:space="preserve">Код БК </t>
  </si>
  <si>
    <t>установка панорамных щитов, изготовление и распространение плакатов, на территории населенных пунктов</t>
  </si>
  <si>
    <t>работы по уборке территориии СП (по договору)</t>
  </si>
  <si>
    <t>Прочие мероприятия в области благоустройства</t>
  </si>
  <si>
    <t>Мероприятия в области пожарной безопасности</t>
  </si>
  <si>
    <t>Мероприятия в области энергосбережения</t>
  </si>
  <si>
    <t>Оценка недвижимости, признание прав и регулирование отношений по государственной и муниципальной собственности</t>
  </si>
  <si>
    <t>Периодическая печать</t>
  </si>
  <si>
    <t>Мероприятия по поддержке и развитию малого предпринимательства</t>
  </si>
  <si>
    <t>Мероприятия в области профилактики правонарушений</t>
  </si>
  <si>
    <t>Закупка товаров, работ, услуг в сфере информационно-коммуникационных технологий</t>
  </si>
  <si>
    <t>Функционирование представительного органа власти</t>
  </si>
  <si>
    <t>Разработка прогноза социально-экономического развития территории поселения и формирование муниципального заказа</t>
  </si>
  <si>
    <t>Организация и осуществление мероприятий по работе с детьми и молодежью</t>
  </si>
  <si>
    <t>Создание условий для организации досуга и обеспечения жителей поселения услугами организаций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</si>
  <si>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</si>
  <si>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 xml:space="preserve">Начисления на выплаты по оплате труда </t>
  </si>
  <si>
    <t>противопожарная опашка и окашивание</t>
  </si>
  <si>
    <t>12</t>
  </si>
  <si>
    <t>2021 г.</t>
  </si>
  <si>
    <t>техническое обслуживание</t>
  </si>
  <si>
    <t>расходы бюджета за счет собственных средств - всего</t>
  </si>
  <si>
    <t>суточные в командировке</t>
  </si>
  <si>
    <t>Прочая закупка товаров, работ и услуг</t>
  </si>
  <si>
    <t>затраты на подписку газеты "Рассвет"</t>
  </si>
  <si>
    <t>Дорожное хозяйство (за счет собственных средств)</t>
  </si>
  <si>
    <t>Внешний финансовый контроль (КСК)</t>
  </si>
  <si>
    <t>обслуживание пожарной сигнализации в здании администрации МО СП 500*12</t>
  </si>
  <si>
    <t>уплата госпошлины</t>
  </si>
  <si>
    <t>штрафы и пени по налогам</t>
  </si>
  <si>
    <t>тех.обслуживание газового обрудования в муницип. ж/ф</t>
  </si>
  <si>
    <t>расколка дров</t>
  </si>
  <si>
    <t>страхование пожарной цистерны и а/м</t>
  </si>
  <si>
    <t>транспортные услуги</t>
  </si>
  <si>
    <t>Глава администрации МО СП д.Ореховня                                 В.А. Алиев</t>
  </si>
  <si>
    <t xml:space="preserve">Исполнитель: </t>
  </si>
  <si>
    <t>затраты на услуги связи (абонплата+переговоры+сотовая связь) ((247,80*12)+(2,15*100*12)+(3,3*50*12)) + индексация 110%</t>
  </si>
  <si>
    <t>ЭЦП Астрал</t>
  </si>
  <si>
    <t>плата за негативное воздействие на окружающую среду</t>
  </si>
  <si>
    <t xml:space="preserve">Доходы бюджета всего </t>
  </si>
  <si>
    <t>субсидии (областные и федеральные)</t>
  </si>
  <si>
    <t xml:space="preserve">субвенции </t>
  </si>
  <si>
    <t>ПСД на газификацию администрации</t>
  </si>
  <si>
    <t>01 0 01 01130</t>
  </si>
  <si>
    <t xml:space="preserve">эцп </t>
  </si>
  <si>
    <t>01 0 01 01010</t>
  </si>
  <si>
    <t>01 0 01 01020</t>
  </si>
  <si>
    <t>Функционирование Главы Администрации сельского поселения</t>
  </si>
  <si>
    <t>01 0 01 01030</t>
  </si>
  <si>
    <t>Функционирование центрального аппарата администрации сельского поселения</t>
  </si>
  <si>
    <t>01 0 07 01300</t>
  </si>
  <si>
    <t>Обеспечение деятельности муниципальной избирательной комиссии</t>
  </si>
  <si>
    <t>01 0 04 01160</t>
  </si>
  <si>
    <t>01 0 03 01150</t>
  </si>
  <si>
    <t>01 0 02 01080</t>
  </si>
  <si>
    <t>Осуществление полномочий по формированию архивных фондов</t>
  </si>
  <si>
    <t>01 0 02 01040</t>
  </si>
  <si>
    <t>01 0 02 01050</t>
  </si>
  <si>
    <t>01 0 02 01060</t>
  </si>
  <si>
    <t>01 0 02 01070</t>
  </si>
  <si>
    <t>01 0 02 01090</t>
  </si>
  <si>
    <t>01 0 02 01100</t>
  </si>
  <si>
    <t>01 0 02 01110</t>
  </si>
  <si>
    <t>01 0 05 01170</t>
  </si>
  <si>
    <t>01 0 06 01220</t>
  </si>
  <si>
    <t>06 0 00 01190</t>
  </si>
  <si>
    <t>01 0 08 01870</t>
  </si>
  <si>
    <t>РЕЗЕРВ подлежащий последующему перераспределению</t>
  </si>
  <si>
    <t>проведение топографо-геодезических, картографических и землеустроительных работ (межевание земельных участков для многодетных семей)</t>
  </si>
  <si>
    <t>05 0 01 02400</t>
  </si>
  <si>
    <r>
      <t xml:space="preserve">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</t>
    </r>
    <r>
      <rPr>
        <b/>
        <sz val="10"/>
        <rFont val="Arial Cyr"/>
        <charset val="204"/>
      </rPr>
      <t>содержанию муниципального жилищного фонда</t>
    </r>
  </si>
  <si>
    <t>05 0 01 02500</t>
  </si>
  <si>
    <t>ВЦП</t>
  </si>
  <si>
    <r>
      <t xml:space="preserve">Формирование, утверждение, исполнение бюджета поселения и контроль за исполнением данного бюджета, в части передаваемых полномочий по </t>
    </r>
    <r>
      <rPr>
        <b/>
        <i/>
        <sz val="10"/>
        <color indexed="8"/>
        <rFont val="Arial Cyr"/>
        <charset val="204"/>
      </rPr>
      <t>составлению и организации исполнения бюджета</t>
    </r>
  </si>
  <si>
    <r>
      <t>Формирование, утверждение, исполнение бюджета поселения и контроль за исполнением данного бюджета,</t>
    </r>
    <r>
      <rPr>
        <b/>
        <i/>
        <sz val="10"/>
        <color indexed="8"/>
        <rFont val="Arial Cyr"/>
        <charset val="204"/>
      </rPr>
      <t xml:space="preserve"> в части ведения бухгалтерского учета и отчетности по администрации поселения</t>
    </r>
  </si>
  <si>
    <r>
      <t xml:space="preserve">Формирование, утверждение, исполнение бюджета поселения и контроль за исполнением данного бюджета, </t>
    </r>
    <r>
      <rPr>
        <b/>
        <i/>
        <sz val="10"/>
        <color indexed="8"/>
        <rFont val="Arial Cyr"/>
        <charset val="204"/>
      </rPr>
      <t>в части внутреннего финансового контроля</t>
    </r>
  </si>
  <si>
    <r>
      <t>Исполнение переданны полномочий муниципального района по содержанию на территории муниципального района межпоселенческих</t>
    </r>
    <r>
      <rPr>
        <b/>
        <sz val="10"/>
        <rFont val="Arial Cyr"/>
        <charset val="204"/>
      </rPr>
      <t xml:space="preserve"> мест захоронений</t>
    </r>
  </si>
  <si>
    <t>05 0 01 02600</t>
  </si>
  <si>
    <t>МП "ДОРОГИ"</t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</si>
  <si>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межевания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</si>
  <si>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паспортизации автомобильных дорог</t>
    </r>
  </si>
  <si>
    <r>
      <t xml:space="preserve">Исполнение переданных полномочий муниципального района на осуществление дорожной деятельности в отношении автомобильных дорог местного значения </t>
    </r>
    <r>
      <rPr>
        <b/>
        <i/>
        <sz val="10"/>
        <rFont val="Arial Cyr"/>
        <charset val="204"/>
      </rPr>
      <t>в границах населенных пунктов поселения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в части 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</si>
  <si>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вне границ населенных пунктов </t>
    </r>
    <r>
      <rPr>
        <i/>
        <sz val="10"/>
        <rFont val="Arial Cyr"/>
        <charset val="204"/>
      </rPr>
      <t xml:space="preserve">в границах муниципального района </t>
    </r>
    <r>
      <rPr>
        <b/>
        <i/>
        <sz val="10"/>
        <rFont val="Arial Cyr"/>
        <charset val="204"/>
      </rPr>
      <t>в части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</si>
  <si>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 границах населенных пунктов поселения в части ремонта автомобильных дорог</t>
    </r>
  </si>
  <si>
    <r>
      <t xml:space="preserve">Исполнение переданны полномочий муниципального района по организации в границах поселения </t>
    </r>
    <r>
      <rPr>
        <b/>
        <sz val="10"/>
        <rFont val="Arial Cyr"/>
        <charset val="204"/>
      </rPr>
      <t>электро-, тепло-, газо- и водоснабжения населения</t>
    </r>
    <r>
      <rPr>
        <sz val="10"/>
        <rFont val="Arial Cyr"/>
        <charset val="204"/>
      </rPr>
      <t xml:space="preserve">, </t>
    </r>
    <r>
      <rPr>
        <b/>
        <sz val="10"/>
        <rFont val="Arial Cyr"/>
        <charset val="204"/>
      </rPr>
      <t>водоотведения, снабжения населения топливом</t>
    </r>
  </si>
  <si>
    <t>содержание дорог внутри поселения</t>
  </si>
  <si>
    <t>ремонт дорог внутри поселения</t>
  </si>
  <si>
    <t>МП "ЖКХ"</t>
  </si>
  <si>
    <t>05 0 02 01160</t>
  </si>
  <si>
    <t>оборудование подъездов к водоисточникам</t>
  </si>
  <si>
    <t xml:space="preserve">приобретение инвентаря </t>
  </si>
  <si>
    <t>05 0 02 02010</t>
  </si>
  <si>
    <r>
      <t>Мероприятия в области жилищного хозяйства</t>
    </r>
    <r>
      <rPr>
        <sz val="10"/>
        <color indexed="8"/>
        <rFont val="Arial CYR"/>
        <charset val="204"/>
      </rPr>
      <t xml:space="preserve"> (за счет собственных средств)</t>
    </r>
  </si>
  <si>
    <t>05 0 02 02020</t>
  </si>
  <si>
    <t>05 0 02 02240</t>
  </si>
  <si>
    <t>05 0 02 02250</t>
  </si>
  <si>
    <t>Организация уличного освещения</t>
  </si>
  <si>
    <t>Содержание и ремонт братских мест захоронений</t>
  </si>
  <si>
    <t xml:space="preserve">приобретение материалов </t>
  </si>
  <si>
    <t>услуги по содержанию и ремонту</t>
  </si>
  <si>
    <t>приобретение спецпродукции (цветы, венки, корзины)</t>
  </si>
  <si>
    <t>благоустройство детских площадок</t>
  </si>
  <si>
    <t>05 0 02 02270</t>
  </si>
  <si>
    <t>05 0 02 02260</t>
  </si>
  <si>
    <t>05 0 02 02300</t>
  </si>
  <si>
    <t>МП "МАЛОЕ ПРЕДПРИНИМАТЕЛЬСТВО"</t>
  </si>
  <si>
    <t>0600000000</t>
  </si>
  <si>
    <t>0200000000</t>
  </si>
  <si>
    <t>0100000000</t>
  </si>
  <si>
    <t>0500000000</t>
  </si>
  <si>
    <t>Прочие мероприятия проводимые органами местного самоуправления</t>
  </si>
  <si>
    <t>День поселения</t>
  </si>
  <si>
    <t>01 0 09 01210</t>
  </si>
  <si>
    <t>НЕПРОГРАМНЫЕ РАСХОДЫ</t>
  </si>
  <si>
    <t>приобретение оргтехники</t>
  </si>
  <si>
    <t>услуги связи</t>
  </si>
  <si>
    <t>областные средства</t>
  </si>
  <si>
    <t>средства поселения</t>
  </si>
  <si>
    <t>средства муниципального района</t>
  </si>
  <si>
    <t>средства населения</t>
  </si>
  <si>
    <t>Реализация проектов развития общественной инфраструктуры, основанных на местных инициативах (по Мин-ву финансов)</t>
  </si>
  <si>
    <t>обл</t>
  </si>
  <si>
    <t>2022 г.</t>
  </si>
  <si>
    <t xml:space="preserve">Резервный фонд </t>
  </si>
  <si>
    <t>приобретение подарочной продукции, цветов, поздравительных открыток, почетных грамот, благодарственных писем, подарков юбилярам</t>
  </si>
  <si>
    <t>оказание материальной помощи</t>
  </si>
  <si>
    <t>стимулирование участия населения в деятельности общественных организаций (добровольные дружины)</t>
  </si>
  <si>
    <t>Обустройство детской и спортивной площадок в д.Ореховня</t>
  </si>
  <si>
    <t>ремонт крыши муниципального жилого дома в д.Ореховня, ул.Центральная, д.36</t>
  </si>
  <si>
    <t xml:space="preserve">приобретение электроэнергии </t>
  </si>
  <si>
    <t>страхование добровольных пожарных дружин (___)</t>
  </si>
  <si>
    <t>Устройство ограждения гражданского кладбища №1 в д.Ореховня</t>
  </si>
  <si>
    <t>Устройство ограждения гражданского кладбища №2 в д.Ореховня</t>
  </si>
  <si>
    <t>ремонт муниципального жилищного фонда</t>
  </si>
  <si>
    <t>Заработная плата спец-т 37 окладов, техничка 34,5 оклада (с индексацией)</t>
  </si>
  <si>
    <t>Заработная плата 37 окладов (с индексацией)</t>
  </si>
  <si>
    <t>затраты на интернет 1000*12 с индексацией 110%</t>
  </si>
  <si>
    <t>затраты на приобретение оргтехник (компьютер в сборе)</t>
  </si>
  <si>
    <t>затраты на электроснабжение 720кВт*7,987502</t>
  </si>
  <si>
    <t>затраты на вывоз ТБО (140,83*12мес)</t>
  </si>
  <si>
    <t xml:space="preserve">расчет платы за негат. Возд. на окр. Среду и составление отчета (4300*4) </t>
  </si>
  <si>
    <t>техпаспорт на здание администрации</t>
  </si>
  <si>
    <t>обучение по 44 ФЗ и др.</t>
  </si>
  <si>
    <t>02 0 00 04150</t>
  </si>
  <si>
    <t>приобретение хозтоваров</t>
  </si>
  <si>
    <t>вывоз ТКО</t>
  </si>
  <si>
    <t>установка светодиодных светильников, приобретение энергосберегающих ламп, приборов учета для уличного освещения</t>
  </si>
  <si>
    <t>в том числе: условно утвержденные расходы</t>
  </si>
  <si>
    <t>Расходы без условно утвержденных расходов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</si>
  <si>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</si>
  <si>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01 0 04 S7030</t>
  </si>
  <si>
    <t>софинансирование 90% область 10 % СП федеральные ?</t>
  </si>
  <si>
    <t>софинансирование по местным инициативам (ограждение кладбища)</t>
  </si>
  <si>
    <t>норматив</t>
  </si>
  <si>
    <t>итого за год</t>
  </si>
  <si>
    <t>Начисления на оплату труда</t>
  </si>
  <si>
    <t>Глава администрации МР</t>
  </si>
  <si>
    <t>Глава администрации</t>
  </si>
  <si>
    <t xml:space="preserve">Администрация </t>
  </si>
  <si>
    <t>муниципальные служащие</t>
  </si>
  <si>
    <t>хох.блок</t>
  </si>
  <si>
    <t>ИТОГО</t>
  </si>
  <si>
    <t>ВСЕГО</t>
  </si>
  <si>
    <t>Расчет зарплаты по аппарату по МО СП д.Ореховня</t>
  </si>
  <si>
    <t>05 0 03 S0241</t>
  </si>
  <si>
    <t>05 0 03 S0242</t>
  </si>
  <si>
    <t>РАСХОДЫ БЮДЖЕТА МО СП "ДЕРЕВНЯ ОРЕХОВНЯ" на 2021- 2023 годы</t>
  </si>
  <si>
    <t>Уточненная роспись на 2020 г.</t>
  </si>
  <si>
    <t>Касс. расход на 01.10.20 г.</t>
  </si>
  <si>
    <t>2023 г.</t>
  </si>
  <si>
    <t>Стимулирование Главы администрации (за счет средств МР)</t>
  </si>
  <si>
    <t>01 0 01 00170</t>
  </si>
  <si>
    <t>05 0 04 L5760</t>
  </si>
  <si>
    <t>средства юр.лиц</t>
  </si>
  <si>
    <t>Реализация общественно-значимых проектов по благоустройству сельских территорий (Мин-во с/х)</t>
  </si>
  <si>
    <t>Возврат остатков прошлых лет</t>
  </si>
  <si>
    <t>затраты на ТО и ремонт вычислительной техники заправка картриджей (663,35*2*12)</t>
  </si>
  <si>
    <t>затраты за сопровождение программ и приобретение лицензий для програмного обеспечения (обслуживание сайта 13000 ТВИМ + адресная книга 10800+Технокад 13500)</t>
  </si>
  <si>
    <t>оплата труда кочегара 3500*7 мес</t>
  </si>
  <si>
    <t>затраты на проведение диспансеризации работников (5110+5884)</t>
  </si>
  <si>
    <t>замена фонарей на светодиодные</t>
  </si>
  <si>
    <t>880</t>
  </si>
  <si>
    <t>247</t>
  </si>
  <si>
    <t>на 2021-2023 годы</t>
  </si>
  <si>
    <t>должностные оклады с повышением с 01.10.20</t>
  </si>
  <si>
    <t>ремонт муниципального жилищного фонда (д.Ореховня ул.Центральная,д.36 - ремонт крыши)</t>
  </si>
  <si>
    <t>Создание и обустройство тротуаров в д.Ореховня ул.Центральная и ул.Новая</t>
  </si>
  <si>
    <t>ремонт колодца в д.Ореховня ул.Центральная</t>
  </si>
  <si>
    <t>устройство уличного туалета</t>
  </si>
  <si>
    <t xml:space="preserve"> в том числе налоговые и неналоговые доходы  + от населения и ИП (развитие сельских территории + местные инициативы)</t>
  </si>
  <si>
    <t>составление сметной документации</t>
  </si>
  <si>
    <t>приобретение, погрузка и установка контейнеров и контейнерных площадок</t>
  </si>
  <si>
    <t>окашивание территории поселения</t>
  </si>
  <si>
    <t>уборка несанкционированных свалок</t>
  </si>
  <si>
    <t>Создание и обустройство тротуаров в д.Ореховня ул.Центральная и ул.Новая (в областном бюджете смета на 1714285,70)</t>
  </si>
  <si>
    <t>ПСД на подведение газа к администрации</t>
  </si>
  <si>
    <t>устройство уличного освещения в д.Кузнецово и д.Ореховня</t>
  </si>
  <si>
    <t>ремонт муниципального жилищного фонда (д.Ореховня ул.Центральная,д.35)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</si>
</sst>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1"/>
      <name val="Arial Cyr"/>
      <family val="2"/>
      <charset val="204"/>
    </font>
    <font>
      <i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i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i/>
      <sz val="10"/>
      <name val="Arial Cyr"/>
      <charset val="204"/>
    </font>
    <font>
      <i/>
      <sz val="10"/>
      <name val="Arial Cyr"/>
      <family val="2"/>
      <charset val="204"/>
    </font>
    <font>
      <i/>
      <sz val="10"/>
      <name val="Arial"/>
      <family val="2"/>
      <charset val="204"/>
    </font>
    <font>
      <b/>
      <sz val="11"/>
      <name val="Arial Cyr"/>
      <charset val="204"/>
    </font>
    <font>
      <sz val="10"/>
      <color rgb="FF000000"/>
      <name val="Arial Cyr"/>
      <family val="2"/>
    </font>
    <font>
      <b/>
      <sz val="11"/>
      <color indexed="8"/>
      <name val="Arial CYR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1"/>
      <name val="Arial Cyr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10"/>
      <color rgb="FFFF0000"/>
      <name val="Arial Cyr"/>
      <charset val="204"/>
    </font>
    <font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6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</borders>
  <cellStyleXfs count="36">
    <xf numFmtId="0" fontId="0" fillId="0" borderId="0"/>
    <xf numFmtId="0" fontId="2" fillId="2" borderId="0"/>
    <xf numFmtId="49" fontId="21" fillId="0" borderId="13">
      <alignment vertical="top" wrapText="1"/>
    </xf>
    <xf numFmtId="0" fontId="26" fillId="0" borderId="0"/>
    <xf numFmtId="0" fontId="26" fillId="0" borderId="0"/>
    <xf numFmtId="0" fontId="26" fillId="0" borderId="0"/>
    <xf numFmtId="0" fontId="4" fillId="0" borderId="0"/>
    <xf numFmtId="0" fontId="4" fillId="0" borderId="0"/>
    <xf numFmtId="0" fontId="26" fillId="0" borderId="0"/>
    <xf numFmtId="0" fontId="4" fillId="7" borderId="0"/>
    <xf numFmtId="0" fontId="4" fillId="0" borderId="0">
      <alignment wrapText="1"/>
    </xf>
    <xf numFmtId="0" fontId="4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4" fillId="0" borderId="0">
      <alignment horizontal="right"/>
    </xf>
    <xf numFmtId="0" fontId="4" fillId="7" borderId="12"/>
    <xf numFmtId="0" fontId="4" fillId="0" borderId="1">
      <alignment horizontal="center" vertical="center" wrapText="1"/>
    </xf>
    <xf numFmtId="0" fontId="4" fillId="7" borderId="5"/>
    <xf numFmtId="49" fontId="4" fillId="0" borderId="1">
      <alignment horizontal="left" vertical="top" wrapText="1" indent="2"/>
    </xf>
    <xf numFmtId="49" fontId="4" fillId="0" borderId="1">
      <alignment horizontal="center" vertical="top" shrinkToFit="1"/>
    </xf>
    <xf numFmtId="4" fontId="4" fillId="0" borderId="1">
      <alignment horizontal="right" vertical="top" shrinkToFit="1"/>
    </xf>
    <xf numFmtId="10" fontId="4" fillId="0" borderId="1">
      <alignment horizontal="right" vertical="top" shrinkToFit="1"/>
    </xf>
    <xf numFmtId="0" fontId="4" fillId="7" borderId="5">
      <alignment shrinkToFit="1"/>
    </xf>
    <xf numFmtId="0" fontId="6" fillId="0" borderId="1">
      <alignment horizontal="left"/>
    </xf>
    <xf numFmtId="4" fontId="6" fillId="8" borderId="1">
      <alignment horizontal="right" vertical="top" shrinkToFit="1"/>
    </xf>
    <xf numFmtId="10" fontId="6" fillId="8" borderId="1">
      <alignment horizontal="right" vertical="top" shrinkToFit="1"/>
    </xf>
    <xf numFmtId="0" fontId="4" fillId="7" borderId="20"/>
    <xf numFmtId="0" fontId="4" fillId="0" borderId="0">
      <alignment horizontal="left" wrapText="1"/>
    </xf>
    <xf numFmtId="0" fontId="6" fillId="0" borderId="1">
      <alignment vertical="top" wrapText="1"/>
    </xf>
    <xf numFmtId="4" fontId="6" fillId="9" borderId="1">
      <alignment horizontal="right" vertical="top" shrinkToFit="1"/>
    </xf>
    <xf numFmtId="10" fontId="6" fillId="9" borderId="1">
      <alignment horizontal="right" vertical="top" shrinkToFit="1"/>
    </xf>
    <xf numFmtId="0" fontId="4" fillId="7" borderId="5">
      <alignment horizontal="center"/>
    </xf>
    <xf numFmtId="0" fontId="4" fillId="7" borderId="5">
      <alignment horizontal="left"/>
    </xf>
    <xf numFmtId="0" fontId="4" fillId="7" borderId="20">
      <alignment horizontal="center"/>
    </xf>
    <xf numFmtId="0" fontId="4" fillId="7" borderId="20">
      <alignment horizontal="left"/>
    </xf>
    <xf numFmtId="4" fontId="27" fillId="10" borderId="13">
      <alignment horizontal="right" vertical="top" shrinkToFit="1"/>
    </xf>
  </cellStyleXfs>
  <cellXfs count="239">
    <xf numFmtId="0" fontId="0" fillId="0" borderId="0" xfId="0"/>
    <xf numFmtId="0" fontId="2" fillId="2" borderId="0" xfId="1"/>
    <xf numFmtId="0" fontId="2" fillId="2" borderId="1" xfId="1" applyFont="1" applyBorder="1" applyAlignment="1">
      <alignment horizontal="center"/>
    </xf>
    <xf numFmtId="0" fontId="6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11" fillId="2" borderId="1" xfId="1" applyFont="1" applyFill="1" applyBorder="1" applyAlignment="1">
      <alignment vertical="top" wrapText="1"/>
    </xf>
    <xf numFmtId="0" fontId="2" fillId="2" borderId="0" xfId="1" applyAlignment="1"/>
    <xf numFmtId="0" fontId="10" fillId="2" borderId="1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 wrapText="1"/>
    </xf>
    <xf numFmtId="0" fontId="15" fillId="0" borderId="1" xfId="1" applyFont="1" applyFill="1" applyBorder="1" applyAlignment="1">
      <alignment vertical="top" wrapText="1"/>
    </xf>
    <xf numFmtId="0" fontId="17" fillId="2" borderId="1" xfId="1" applyFont="1" applyFill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1" applyFont="1"/>
    <xf numFmtId="0" fontId="5" fillId="2" borderId="1" xfId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shrinkToFit="1"/>
    </xf>
    <xf numFmtId="49" fontId="10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wrapText="1"/>
    </xf>
    <xf numFmtId="49" fontId="13" fillId="0" borderId="7" xfId="0" applyNumberFormat="1" applyFont="1" applyBorder="1" applyAlignment="1">
      <alignment vertical="top"/>
    </xf>
    <xf numFmtId="49" fontId="1" fillId="0" borderId="7" xfId="0" applyNumberFormat="1" applyFont="1" applyBorder="1" applyAlignment="1">
      <alignment vertical="top"/>
    </xf>
    <xf numFmtId="49" fontId="15" fillId="2" borderId="1" xfId="0" applyNumberFormat="1" applyFont="1" applyFill="1" applyBorder="1" applyAlignment="1">
      <alignment horizontal="center" vertical="top" shrinkToFi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shrinkToFi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2" borderId="1" xfId="0" applyNumberFormat="1" applyFont="1" applyFill="1" applyBorder="1" applyAlignment="1">
      <alignment horizontal="center" vertical="top" shrinkToFi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shrinkToFit="1"/>
    </xf>
    <xf numFmtId="49" fontId="17" fillId="0" borderId="1" xfId="0" applyNumberFormat="1" applyFont="1" applyFill="1" applyBorder="1" applyAlignment="1">
      <alignment horizontal="center" vertical="top" wrapText="1"/>
    </xf>
    <xf numFmtId="49" fontId="17" fillId="0" borderId="7" xfId="0" applyNumberFormat="1" applyFont="1" applyBorder="1" applyAlignment="1">
      <alignment vertical="top"/>
    </xf>
    <xf numFmtId="49" fontId="0" fillId="2" borderId="1" xfId="0" applyNumberFormat="1" applyFont="1" applyFill="1" applyBorder="1" applyAlignment="1">
      <alignment horizontal="center" vertical="top" shrinkToFit="1"/>
    </xf>
    <xf numFmtId="49" fontId="0" fillId="2" borderId="1" xfId="0" applyNumberFormat="1" applyFill="1" applyBorder="1" applyAlignment="1">
      <alignment horizontal="center" vertical="top" shrinkToFit="1"/>
    </xf>
    <xf numFmtId="49" fontId="13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shrinkToFit="1"/>
    </xf>
    <xf numFmtId="0" fontId="2" fillId="2" borderId="7" xfId="1" applyFont="1" applyFill="1" applyBorder="1" applyAlignment="1">
      <alignment vertical="top" wrapText="1"/>
    </xf>
    <xf numFmtId="49" fontId="0" fillId="2" borderId="6" xfId="0" applyNumberFormat="1" applyFont="1" applyFill="1" applyBorder="1" applyAlignment="1">
      <alignment horizontal="center" vertical="top" shrinkToFit="1"/>
    </xf>
    <xf numFmtId="0" fontId="1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shrinkToFit="1"/>
    </xf>
    <xf numFmtId="49" fontId="9" fillId="2" borderId="4" xfId="0" applyNumberFormat="1" applyFont="1" applyFill="1" applyBorder="1" applyAlignment="1">
      <alignment horizontal="center" vertical="top" shrinkToFit="1"/>
    </xf>
    <xf numFmtId="49" fontId="9" fillId="2" borderId="7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shrinkToFit="1"/>
    </xf>
    <xf numFmtId="0" fontId="19" fillId="0" borderId="1" xfId="0" applyFont="1" applyBorder="1" applyAlignment="1">
      <alignment vertical="top" wrapText="1"/>
    </xf>
    <xf numFmtId="0" fontId="17" fillId="0" borderId="7" xfId="0" applyFont="1" applyBorder="1" applyAlignment="1">
      <alignment horizontal="center" vertical="top"/>
    </xf>
    <xf numFmtId="49" fontId="0" fillId="0" borderId="7" xfId="0" applyNumberFormat="1" applyBorder="1" applyAlignment="1">
      <alignment vertical="top"/>
    </xf>
    <xf numFmtId="49" fontId="0" fillId="2" borderId="4" xfId="0" applyNumberFormat="1" applyFont="1" applyFill="1" applyBorder="1" applyAlignment="1">
      <alignment horizontal="center" vertical="top" shrinkToFit="1"/>
    </xf>
    <xf numFmtId="0" fontId="4" fillId="2" borderId="3" xfId="1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shrinkToFit="1"/>
    </xf>
    <xf numFmtId="0" fontId="6" fillId="0" borderId="2" xfId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top" shrinkToFit="1"/>
    </xf>
    <xf numFmtId="49" fontId="6" fillId="0" borderId="2" xfId="0" applyNumberFormat="1" applyFont="1" applyFill="1" applyBorder="1" applyAlignment="1">
      <alignment horizontal="center" vertical="top" wrapText="1"/>
    </xf>
    <xf numFmtId="0" fontId="15" fillId="2" borderId="7" xfId="1" applyFont="1" applyFill="1" applyBorder="1" applyAlignment="1">
      <alignment vertical="top" wrapText="1"/>
    </xf>
    <xf numFmtId="49" fontId="15" fillId="0" borderId="7" xfId="0" applyNumberFormat="1" applyFont="1" applyFill="1" applyBorder="1" applyAlignment="1">
      <alignment horizontal="center" vertical="top" shrinkToFit="1"/>
    </xf>
    <xf numFmtId="49" fontId="13" fillId="0" borderId="0" xfId="0" applyNumberFormat="1" applyFont="1" applyBorder="1" applyAlignment="1">
      <alignment vertical="top"/>
    </xf>
    <xf numFmtId="0" fontId="17" fillId="3" borderId="7" xfId="0" applyFont="1" applyFill="1" applyBorder="1" applyAlignment="1">
      <alignment horizontal="center" vertical="top"/>
    </xf>
    <xf numFmtId="0" fontId="17" fillId="0" borderId="7" xfId="0" applyFont="1" applyFill="1" applyBorder="1" applyAlignment="1">
      <alignment horizontal="center" vertical="top"/>
    </xf>
    <xf numFmtId="4" fontId="7" fillId="2" borderId="1" xfId="1" applyNumberFormat="1" applyFont="1" applyBorder="1" applyAlignment="1">
      <alignment vertical="top"/>
    </xf>
    <xf numFmtId="4" fontId="2" fillId="2" borderId="1" xfId="1" applyNumberFormat="1" applyBorder="1" applyAlignment="1">
      <alignment horizontal="right" vertical="top"/>
    </xf>
    <xf numFmtId="4" fontId="1" fillId="2" borderId="1" xfId="1" applyNumberFormat="1" applyFont="1" applyBorder="1" applyAlignment="1">
      <alignment vertical="top"/>
    </xf>
    <xf numFmtId="4" fontId="6" fillId="2" borderId="2" xfId="1" applyNumberFormat="1" applyFont="1" applyFill="1" applyBorder="1" applyAlignment="1">
      <alignment horizontal="right" vertical="top" wrapText="1"/>
    </xf>
    <xf numFmtId="4" fontId="10" fillId="0" borderId="1" xfId="1" applyNumberFormat="1" applyFont="1" applyFill="1" applyBorder="1" applyAlignment="1">
      <alignment horizontal="right" vertical="top" shrinkToFit="1"/>
    </xf>
    <xf numFmtId="4" fontId="2" fillId="0" borderId="1" xfId="1" applyNumberFormat="1" applyFill="1" applyBorder="1" applyAlignment="1">
      <alignment vertical="top"/>
    </xf>
    <xf numFmtId="4" fontId="2" fillId="2" borderId="1" xfId="1" applyNumberFormat="1" applyBorder="1" applyAlignment="1">
      <alignment vertical="top"/>
    </xf>
    <xf numFmtId="4" fontId="4" fillId="0" borderId="1" xfId="1" applyNumberFormat="1" applyFont="1" applyFill="1" applyBorder="1" applyAlignment="1">
      <alignment horizontal="right" vertical="top" shrinkToFit="1"/>
    </xf>
    <xf numFmtId="4" fontId="15" fillId="0" borderId="1" xfId="1" applyNumberFormat="1" applyFont="1" applyFill="1" applyBorder="1" applyAlignment="1">
      <alignment horizontal="right" vertical="top" shrinkToFit="1"/>
    </xf>
    <xf numFmtId="4" fontId="17" fillId="0" borderId="1" xfId="1" applyNumberFormat="1" applyFont="1" applyFill="1" applyBorder="1" applyAlignment="1">
      <alignment vertical="top"/>
    </xf>
    <xf numFmtId="4" fontId="4" fillId="0" borderId="2" xfId="1" applyNumberFormat="1" applyFont="1" applyFill="1" applyBorder="1" applyAlignment="1">
      <alignment horizontal="right" vertical="top" shrinkToFit="1"/>
    </xf>
    <xf numFmtId="4" fontId="4" fillId="0" borderId="3" xfId="1" applyNumberFormat="1" applyFont="1" applyFill="1" applyBorder="1" applyAlignment="1">
      <alignment horizontal="right" vertical="top" shrinkToFit="1"/>
    </xf>
    <xf numFmtId="4" fontId="15" fillId="0" borderId="7" xfId="1" applyNumberFormat="1" applyFont="1" applyFill="1" applyBorder="1" applyAlignment="1">
      <alignment horizontal="right" vertical="top" shrinkToFit="1"/>
    </xf>
    <xf numFmtId="4" fontId="2" fillId="0" borderId="1" xfId="1" applyNumberFormat="1" applyFont="1" applyFill="1" applyBorder="1" applyAlignment="1">
      <alignment horizontal="right" vertical="top" shrinkToFit="1"/>
    </xf>
    <xf numFmtId="4" fontId="13" fillId="0" borderId="1" xfId="1" applyNumberFormat="1" applyFont="1" applyFill="1" applyBorder="1" applyAlignment="1">
      <alignment vertical="top"/>
    </xf>
    <xf numFmtId="4" fontId="11" fillId="0" borderId="1" xfId="1" applyNumberFormat="1" applyFont="1" applyFill="1" applyBorder="1" applyAlignment="1">
      <alignment horizontal="right" vertical="top" shrinkToFit="1"/>
    </xf>
    <xf numFmtId="4" fontId="18" fillId="0" borderId="1" xfId="1" applyNumberFormat="1" applyFont="1" applyFill="1" applyBorder="1" applyAlignment="1">
      <alignment vertical="top"/>
    </xf>
    <xf numFmtId="4" fontId="17" fillId="0" borderId="1" xfId="1" applyNumberFormat="1" applyFont="1" applyFill="1" applyBorder="1" applyAlignment="1">
      <alignment horizontal="right" vertical="top" shrinkToFit="1"/>
    </xf>
    <xf numFmtId="4" fontId="12" fillId="0" borderId="1" xfId="1" applyNumberFormat="1" applyFont="1" applyFill="1" applyBorder="1" applyAlignment="1">
      <alignment horizontal="right" vertical="top" shrinkToFit="1"/>
    </xf>
    <xf numFmtId="4" fontId="17" fillId="3" borderId="1" xfId="1" applyNumberFormat="1" applyFont="1" applyFill="1" applyBorder="1" applyAlignment="1">
      <alignment horizontal="right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13" fillId="0" borderId="1" xfId="1" applyNumberFormat="1" applyFont="1" applyFill="1" applyBorder="1" applyAlignment="1">
      <alignment horizontal="right" vertical="top" shrinkToFit="1"/>
    </xf>
    <xf numFmtId="0" fontId="4" fillId="0" borderId="1" xfId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shrinkToFit="1"/>
    </xf>
    <xf numFmtId="0" fontId="9" fillId="0" borderId="1" xfId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49" fontId="9" fillId="0" borderId="1" xfId="0" applyNumberFormat="1" applyFont="1" applyFill="1" applyBorder="1" applyAlignment="1">
      <alignment horizontal="center" vertical="top" wrapText="1"/>
    </xf>
    <xf numFmtId="49" fontId="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17" fillId="2" borderId="1" xfId="1" applyFont="1" applyFill="1" applyBorder="1" applyAlignment="1">
      <alignment horizontal="left" vertical="top" wrapText="1"/>
    </xf>
    <xf numFmtId="49" fontId="17" fillId="2" borderId="4" xfId="0" applyNumberFormat="1" applyFont="1" applyFill="1" applyBorder="1" applyAlignment="1">
      <alignment horizontal="center" vertical="top" shrinkToFit="1"/>
    </xf>
    <xf numFmtId="49" fontId="17" fillId="2" borderId="6" xfId="0" applyNumberFormat="1" applyFont="1" applyFill="1" applyBorder="1" applyAlignment="1">
      <alignment horizontal="center" vertical="top" shrinkToFit="1"/>
    </xf>
    <xf numFmtId="4" fontId="10" fillId="6" borderId="2" xfId="1" applyNumberFormat="1" applyFont="1" applyFill="1" applyBorder="1" applyAlignment="1">
      <alignment horizontal="right" vertical="top" wrapText="1"/>
    </xf>
    <xf numFmtId="0" fontId="20" fillId="6" borderId="1" xfId="1" applyFont="1" applyFill="1" applyBorder="1" applyAlignment="1">
      <alignment horizontal="center" vertical="top" wrapText="1"/>
    </xf>
    <xf numFmtId="4" fontId="17" fillId="2" borderId="1" xfId="1" applyNumberFormat="1" applyFont="1" applyBorder="1" applyAlignment="1">
      <alignment vertical="top"/>
    </xf>
    <xf numFmtId="4" fontId="9" fillId="0" borderId="1" xfId="1" applyNumberFormat="1" applyFont="1" applyFill="1" applyBorder="1" applyAlignment="1">
      <alignment horizontal="right" vertical="top" shrinkToFit="1"/>
    </xf>
    <xf numFmtId="0" fontId="15" fillId="2" borderId="2" xfId="1" applyFont="1" applyFill="1" applyBorder="1" applyAlignment="1">
      <alignment vertical="top" wrapText="1"/>
    </xf>
    <xf numFmtId="0" fontId="15" fillId="2" borderId="3" xfId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shrinkToFit="1"/>
    </xf>
    <xf numFmtId="49" fontId="17" fillId="0" borderId="8" xfId="0" applyNumberFormat="1" applyFont="1" applyBorder="1" applyAlignment="1">
      <alignment vertical="top"/>
    </xf>
    <xf numFmtId="49" fontId="15" fillId="2" borderId="7" xfId="0" applyNumberFormat="1" applyFont="1" applyFill="1" applyBorder="1" applyAlignment="1">
      <alignment horizontal="center" vertical="top" shrinkToFit="1"/>
    </xf>
    <xf numFmtId="49" fontId="15" fillId="2" borderId="6" xfId="0" applyNumberFormat="1" applyFont="1" applyFill="1" applyBorder="1" applyAlignment="1">
      <alignment horizontal="center" vertical="top" shrinkToFit="1"/>
    </xf>
    <xf numFmtId="49" fontId="13" fillId="2" borderId="4" xfId="0" applyNumberFormat="1" applyFont="1" applyFill="1" applyBorder="1" applyAlignment="1">
      <alignment horizontal="center" vertical="top" shrinkToFit="1"/>
    </xf>
    <xf numFmtId="49" fontId="13" fillId="2" borderId="6" xfId="0" applyNumberFormat="1" applyFont="1" applyFill="1" applyBorder="1" applyAlignment="1">
      <alignment horizontal="center" vertical="top" shrinkToFit="1"/>
    </xf>
    <xf numFmtId="0" fontId="11" fillId="0" borderId="4" xfId="1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center" vertical="top" shrinkToFit="1"/>
    </xf>
    <xf numFmtId="49" fontId="11" fillId="0" borderId="7" xfId="0" applyNumberFormat="1" applyFont="1" applyFill="1" applyBorder="1" applyAlignment="1">
      <alignment horizontal="center" vertical="top" wrapText="1"/>
    </xf>
    <xf numFmtId="4" fontId="11" fillId="0" borderId="6" xfId="1" applyNumberFormat="1" applyFont="1" applyFill="1" applyBorder="1" applyAlignment="1">
      <alignment horizontal="right" vertical="top" shrinkToFit="1"/>
    </xf>
    <xf numFmtId="4" fontId="10" fillId="5" borderId="1" xfId="1" applyNumberFormat="1" applyFont="1" applyFill="1" applyBorder="1" applyAlignment="1">
      <alignment horizontal="right" vertical="top" shrinkToFit="1"/>
    </xf>
    <xf numFmtId="0" fontId="13" fillId="2" borderId="1" xfId="1" applyFont="1" applyFill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" fillId="2" borderId="1" xfId="1" applyFont="1" applyFill="1" applyBorder="1" applyAlignment="1">
      <alignment vertical="top" wrapText="1"/>
    </xf>
    <xf numFmtId="0" fontId="0" fillId="0" borderId="7" xfId="0" applyFont="1" applyBorder="1" applyAlignment="1">
      <alignment horizontal="center" vertical="top"/>
    </xf>
    <xf numFmtId="0" fontId="1" fillId="2" borderId="1" xfId="1" applyFont="1" applyFill="1" applyBorder="1" applyAlignment="1">
      <alignment horizontal="left" vertical="top" wrapText="1"/>
    </xf>
    <xf numFmtId="0" fontId="13" fillId="2" borderId="1" xfId="1" applyFont="1" applyFill="1" applyBorder="1" applyAlignment="1">
      <alignment horizontal="left" vertical="top" wrapText="1"/>
    </xf>
    <xf numFmtId="0" fontId="1" fillId="2" borderId="3" xfId="1" applyFont="1" applyFill="1" applyBorder="1" applyAlignment="1">
      <alignment vertical="top" wrapText="1"/>
    </xf>
    <xf numFmtId="49" fontId="10" fillId="2" borderId="4" xfId="0" applyNumberFormat="1" applyFont="1" applyFill="1" applyBorder="1" applyAlignment="1">
      <alignment horizontal="center" vertical="top" shrinkToFit="1"/>
    </xf>
    <xf numFmtId="49" fontId="15" fillId="2" borderId="4" xfId="0" applyNumberFormat="1" applyFont="1" applyFill="1" applyBorder="1" applyAlignment="1">
      <alignment horizontal="center" vertical="top" shrinkToFit="1"/>
    </xf>
    <xf numFmtId="49" fontId="10" fillId="2" borderId="6" xfId="0" applyNumberFormat="1" applyFont="1" applyFill="1" applyBorder="1" applyAlignment="1">
      <alignment horizontal="center" vertical="top" shrinkToFit="1"/>
    </xf>
    <xf numFmtId="49" fontId="15" fillId="2" borderId="3" xfId="0" applyNumberFormat="1" applyFont="1" applyFill="1" applyBorder="1" applyAlignment="1">
      <alignment horizontal="center" vertical="top" wrapText="1"/>
    </xf>
    <xf numFmtId="49" fontId="10" fillId="2" borderId="7" xfId="0" applyNumberFormat="1" applyFont="1" applyFill="1" applyBorder="1" applyAlignment="1">
      <alignment horizontal="center"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1" fillId="2" borderId="6" xfId="0" applyNumberFormat="1" applyFont="1" applyFill="1" applyBorder="1" applyAlignment="1">
      <alignment horizontal="center" vertical="top" shrinkToFit="1"/>
    </xf>
    <xf numFmtId="49" fontId="10" fillId="2" borderId="3" xfId="0" applyNumberFormat="1" applyFont="1" applyFill="1" applyBorder="1" applyAlignment="1">
      <alignment horizontal="center" vertical="top" shrinkToFit="1"/>
    </xf>
    <xf numFmtId="49" fontId="13" fillId="0" borderId="8" xfId="0" applyNumberFormat="1" applyFont="1" applyBorder="1" applyAlignment="1">
      <alignment vertical="top"/>
    </xf>
    <xf numFmtId="0" fontId="23" fillId="0" borderId="7" xfId="0" applyFont="1" applyFill="1" applyBorder="1" applyAlignment="1">
      <alignment vertical="top" wrapText="1"/>
    </xf>
    <xf numFmtId="0" fontId="17" fillId="2" borderId="4" xfId="1" applyFont="1" applyFill="1" applyBorder="1" applyAlignment="1">
      <alignment vertical="top" wrapText="1"/>
    </xf>
    <xf numFmtId="49" fontId="17" fillId="2" borderId="7" xfId="0" applyNumberFormat="1" applyFont="1" applyFill="1" applyBorder="1" applyAlignment="1">
      <alignment horizontal="center" vertical="top" shrinkToFit="1"/>
    </xf>
    <xf numFmtId="0" fontId="10" fillId="0" borderId="4" xfId="1" applyFont="1" applyFill="1" applyBorder="1" applyAlignment="1">
      <alignment vertical="top" wrapText="1"/>
    </xf>
    <xf numFmtId="49" fontId="10" fillId="0" borderId="7" xfId="0" applyNumberFormat="1" applyFont="1" applyFill="1" applyBorder="1" applyAlignment="1">
      <alignment horizontal="center" vertical="top" shrinkToFit="1"/>
    </xf>
    <xf numFmtId="49" fontId="10" fillId="0" borderId="7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right" vertical="top" wrapText="1"/>
    </xf>
    <xf numFmtId="0" fontId="10" fillId="0" borderId="1" xfId="1" applyFont="1" applyFill="1" applyBorder="1" applyAlignment="1">
      <alignment vertical="top" wrapText="1"/>
    </xf>
    <xf numFmtId="49" fontId="11" fillId="0" borderId="6" xfId="0" applyNumberFormat="1" applyFont="1" applyFill="1" applyBorder="1" applyAlignment="1">
      <alignment horizontal="center" vertical="top" shrinkToFit="1"/>
    </xf>
    <xf numFmtId="49" fontId="10" fillId="0" borderId="6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shrinkToFit="1"/>
    </xf>
    <xf numFmtId="0" fontId="10" fillId="4" borderId="2" xfId="1" applyFont="1" applyFill="1" applyBorder="1" applyAlignment="1">
      <alignment horizontal="center" vertical="top" wrapText="1"/>
    </xf>
    <xf numFmtId="4" fontId="10" fillId="5" borderId="2" xfId="1" applyNumberFormat="1" applyFont="1" applyFill="1" applyBorder="1" applyAlignment="1">
      <alignment horizontal="right" vertical="top" shrinkToFit="1"/>
    </xf>
    <xf numFmtId="0" fontId="10" fillId="4" borderId="4" xfId="1" applyFont="1" applyFill="1" applyBorder="1" applyAlignment="1">
      <alignment horizontal="center" vertical="top" wrapText="1"/>
    </xf>
    <xf numFmtId="0" fontId="13" fillId="4" borderId="1" xfId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shrinkToFit="1"/>
    </xf>
    <xf numFmtId="49" fontId="10" fillId="0" borderId="1" xfId="0" applyNumberFormat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 shrinkToFit="1"/>
    </xf>
    <xf numFmtId="49" fontId="12" fillId="0" borderId="1" xfId="0" applyNumberFormat="1" applyFont="1" applyFill="1" applyBorder="1" applyAlignment="1">
      <alignment horizontal="center" vertical="top" wrapText="1"/>
    </xf>
    <xf numFmtId="0" fontId="10" fillId="4" borderId="1" xfId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 shrinkToFit="1"/>
    </xf>
    <xf numFmtId="0" fontId="13" fillId="5" borderId="0" xfId="0" applyFont="1" applyFill="1" applyBorder="1" applyAlignment="1">
      <alignment horizontal="center" vertical="top"/>
    </xf>
    <xf numFmtId="4" fontId="13" fillId="5" borderId="1" xfId="1" applyNumberFormat="1" applyFont="1" applyFill="1" applyBorder="1" applyAlignment="1">
      <alignment vertical="top"/>
    </xf>
    <xf numFmtId="0" fontId="10" fillId="2" borderId="3" xfId="1" applyFont="1" applyFill="1" applyBorder="1" applyAlignment="1">
      <alignment vertical="top" wrapText="1"/>
    </xf>
    <xf numFmtId="4" fontId="13" fillId="0" borderId="3" xfId="1" applyNumberFormat="1" applyFont="1" applyFill="1" applyBorder="1" applyAlignment="1">
      <alignment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0" fillId="2" borderId="14" xfId="1" applyFont="1" applyFill="1" applyBorder="1" applyAlignment="1">
      <alignment vertical="top" wrapText="1"/>
    </xf>
    <xf numFmtId="49" fontId="10" fillId="2" borderId="19" xfId="0" applyNumberFormat="1" applyFont="1" applyFill="1" applyBorder="1" applyAlignment="1">
      <alignment horizontal="center" vertical="top" shrinkToFit="1"/>
    </xf>
    <xf numFmtId="49" fontId="13" fillId="0" borderId="19" xfId="0" applyNumberFormat="1" applyFont="1" applyBorder="1" applyAlignment="1">
      <alignment vertical="top"/>
    </xf>
    <xf numFmtId="4" fontId="15" fillId="0" borderId="18" xfId="1" applyNumberFormat="1" applyFont="1" applyFill="1" applyBorder="1" applyAlignment="1">
      <alignment horizontal="right" vertical="top" shrinkToFit="1"/>
    </xf>
    <xf numFmtId="4" fontId="10" fillId="0" borderId="18" xfId="1" applyNumberFormat="1" applyFont="1" applyFill="1" applyBorder="1" applyAlignment="1">
      <alignment horizontal="right" vertical="top" shrinkToFit="1"/>
    </xf>
    <xf numFmtId="49" fontId="24" fillId="2" borderId="1" xfId="0" applyNumberFormat="1" applyFont="1" applyFill="1" applyBorder="1" applyAlignment="1">
      <alignment horizontal="center" vertical="top" shrinkToFit="1"/>
    </xf>
    <xf numFmtId="49" fontId="24" fillId="2" borderId="6" xfId="0" applyNumberFormat="1" applyFont="1" applyFill="1" applyBorder="1" applyAlignment="1">
      <alignment horizontal="center" vertical="top" shrinkToFit="1"/>
    </xf>
    <xf numFmtId="4" fontId="2" fillId="0" borderId="1" xfId="1" applyNumberFormat="1" applyFill="1" applyBorder="1" applyAlignment="1">
      <alignment horizontal="right" vertical="top"/>
    </xf>
    <xf numFmtId="0" fontId="25" fillId="2" borderId="1" xfId="1" applyFont="1" applyBorder="1" applyAlignment="1">
      <alignment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5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center" vertical="top" wrapText="1"/>
    </xf>
    <xf numFmtId="4" fontId="16" fillId="2" borderId="2" xfId="1" applyNumberFormat="1" applyFont="1" applyFill="1" applyBorder="1" applyAlignment="1">
      <alignment horizontal="right" vertical="top" wrapText="1"/>
    </xf>
    <xf numFmtId="4" fontId="1" fillId="0" borderId="1" xfId="1" applyNumberFormat="1" applyFont="1" applyFill="1" applyBorder="1" applyAlignment="1">
      <alignment vertical="top"/>
    </xf>
    <xf numFmtId="0" fontId="17" fillId="2" borderId="7" xfId="1" applyFont="1" applyFill="1" applyBorder="1" applyAlignment="1">
      <alignment vertical="top" wrapText="1"/>
    </xf>
    <xf numFmtId="0" fontId="26" fillId="0" borderId="0" xfId="3"/>
    <xf numFmtId="4" fontId="10" fillId="11" borderId="1" xfId="1" applyNumberFormat="1" applyFont="1" applyFill="1" applyBorder="1" applyAlignment="1">
      <alignment horizontal="right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vertical="top"/>
    </xf>
    <xf numFmtId="4" fontId="28" fillId="0" borderId="1" xfId="1" applyNumberFormat="1" applyFont="1" applyFill="1" applyBorder="1" applyAlignment="1">
      <alignment vertical="top"/>
    </xf>
    <xf numFmtId="0" fontId="10" fillId="2" borderId="7" xfId="1" applyFont="1" applyFill="1" applyBorder="1" applyAlignment="1">
      <alignment vertical="top" wrapText="1"/>
    </xf>
    <xf numFmtId="49" fontId="10" fillId="2" borderId="7" xfId="0" applyNumberFormat="1" applyFont="1" applyFill="1" applyBorder="1" applyAlignment="1">
      <alignment horizontal="center" vertical="top" shrinkToFit="1"/>
    </xf>
    <xf numFmtId="4" fontId="10" fillId="0" borderId="7" xfId="1" applyNumberFormat="1" applyFont="1" applyFill="1" applyBorder="1" applyAlignment="1">
      <alignment horizontal="right" vertical="top" shrinkToFit="1"/>
    </xf>
    <xf numFmtId="49" fontId="11" fillId="2" borderId="7" xfId="0" applyNumberFormat="1" applyFont="1" applyFill="1" applyBorder="1" applyAlignment="1">
      <alignment horizontal="center" vertical="top" shrinkToFit="1"/>
    </xf>
    <xf numFmtId="4" fontId="1" fillId="0" borderId="2" xfId="0" applyNumberFormat="1" applyFont="1" applyFill="1" applyBorder="1" applyAlignment="1">
      <alignment vertical="top"/>
    </xf>
    <xf numFmtId="4" fontId="17" fillId="12" borderId="1" xfId="1" applyNumberFormat="1" applyFont="1" applyFill="1" applyBorder="1" applyAlignment="1">
      <alignment vertical="top"/>
    </xf>
    <xf numFmtId="49" fontId="11" fillId="2" borderId="4" xfId="0" applyNumberFormat="1" applyFont="1" applyFill="1" applyBorder="1" applyAlignment="1">
      <alignment horizontal="center" vertical="top" shrinkToFit="1"/>
    </xf>
    <xf numFmtId="0" fontId="29" fillId="0" borderId="0" xfId="3" applyFont="1"/>
    <xf numFmtId="0" fontId="29" fillId="0" borderId="7" xfId="3" applyFont="1" applyBorder="1"/>
    <xf numFmtId="0" fontId="29" fillId="0" borderId="7" xfId="3" applyFont="1" applyBorder="1" applyAlignment="1">
      <alignment horizontal="center" vertical="top" wrapText="1"/>
    </xf>
    <xf numFmtId="0" fontId="29" fillId="0" borderId="7" xfId="3" applyFont="1" applyBorder="1" applyAlignment="1">
      <alignment horizontal="left"/>
    </xf>
    <xf numFmtId="3" fontId="29" fillId="0" borderId="7" xfId="3" applyNumberFormat="1" applyFont="1" applyBorder="1" applyAlignment="1">
      <alignment horizontal="right"/>
    </xf>
    <xf numFmtId="3" fontId="29" fillId="0" borderId="7" xfId="3" applyNumberFormat="1" applyFont="1" applyBorder="1"/>
    <xf numFmtId="3" fontId="29" fillId="0" borderId="7" xfId="3" applyNumberFormat="1" applyFont="1" applyBorder="1" applyAlignment="1">
      <alignment wrapText="1"/>
    </xf>
    <xf numFmtId="164" fontId="29" fillId="0" borderId="7" xfId="3" applyNumberFormat="1" applyFont="1" applyBorder="1"/>
    <xf numFmtId="3" fontId="23" fillId="0" borderId="7" xfId="3" applyNumberFormat="1" applyFont="1" applyBorder="1"/>
    <xf numFmtId="3" fontId="23" fillId="0" borderId="7" xfId="3" applyNumberFormat="1" applyFont="1" applyBorder="1" applyAlignment="1">
      <alignment wrapText="1"/>
    </xf>
    <xf numFmtId="4" fontId="2" fillId="12" borderId="1" xfId="1" applyNumberFormat="1" applyFill="1" applyBorder="1" applyAlignment="1">
      <alignment horizontal="right" vertical="top"/>
    </xf>
    <xf numFmtId="4" fontId="2" fillId="13" borderId="1" xfId="1" applyNumberFormat="1" applyFill="1" applyBorder="1" applyAlignment="1">
      <alignment horizontal="right" vertical="top"/>
    </xf>
    <xf numFmtId="4" fontId="1" fillId="12" borderId="1" xfId="1" applyNumberFormat="1" applyFont="1" applyFill="1" applyBorder="1" applyAlignment="1">
      <alignment vertical="top"/>
    </xf>
    <xf numFmtId="4" fontId="17" fillId="12" borderId="1" xfId="1" applyNumberFormat="1" applyFont="1" applyFill="1" applyBorder="1" applyAlignment="1">
      <alignment horizontal="right" vertical="top" shrinkToFit="1"/>
    </xf>
    <xf numFmtId="4" fontId="15" fillId="12" borderId="1" xfId="1" applyNumberFormat="1" applyFont="1" applyFill="1" applyBorder="1" applyAlignment="1">
      <alignment horizontal="right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1" fillId="14" borderId="1" xfId="1" applyNumberFormat="1" applyFont="1" applyFill="1" applyBorder="1" applyAlignment="1">
      <alignment vertical="top"/>
    </xf>
    <xf numFmtId="4" fontId="17" fillId="14" borderId="1" xfId="1" applyNumberFormat="1" applyFont="1" applyFill="1" applyBorder="1" applyAlignment="1">
      <alignment vertical="top"/>
    </xf>
    <xf numFmtId="4" fontId="28" fillId="0" borderId="1" xfId="1" applyNumberFormat="1" applyFont="1" applyFill="1" applyBorder="1" applyAlignment="1">
      <alignment horizontal="right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2" borderId="0" xfId="1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4" xfId="1" applyFont="1" applyBorder="1" applyAlignment="1">
      <alignment horizontal="center" vertical="center" wrapText="1"/>
    </xf>
    <xf numFmtId="0" fontId="2" fillId="2" borderId="5" xfId="1" applyFont="1" applyBorder="1" applyAlignment="1">
      <alignment horizontal="center" vertical="center" wrapText="1"/>
    </xf>
    <xf numFmtId="0" fontId="2" fillId="2" borderId="6" xfId="1" applyFont="1" applyBorder="1" applyAlignment="1">
      <alignment horizontal="center" vertical="center" wrapText="1"/>
    </xf>
    <xf numFmtId="49" fontId="20" fillId="5" borderId="14" xfId="0" applyNumberFormat="1" applyFont="1" applyFill="1" applyBorder="1" applyAlignment="1">
      <alignment horizontal="center" vertical="top"/>
    </xf>
    <xf numFmtId="49" fontId="20" fillId="5" borderId="0" xfId="0" applyNumberFormat="1" applyFont="1" applyFill="1" applyBorder="1" applyAlignment="1">
      <alignment horizontal="center" vertical="top"/>
    </xf>
    <xf numFmtId="49" fontId="20" fillId="5" borderId="15" xfId="0" applyNumberFormat="1" applyFont="1" applyFill="1" applyBorder="1" applyAlignment="1">
      <alignment horizontal="center" vertical="top"/>
    </xf>
    <xf numFmtId="49" fontId="20" fillId="4" borderId="4" xfId="0" applyNumberFormat="1" applyFont="1" applyFill="1" applyBorder="1" applyAlignment="1">
      <alignment horizontal="center" vertical="top" wrapText="1"/>
    </xf>
    <xf numFmtId="49" fontId="20" fillId="4" borderId="5" xfId="0" applyNumberFormat="1" applyFont="1" applyFill="1" applyBorder="1" applyAlignment="1">
      <alignment horizontal="center" vertical="top" wrapText="1"/>
    </xf>
    <xf numFmtId="49" fontId="20" fillId="4" borderId="6" xfId="0" applyNumberFormat="1" applyFont="1" applyFill="1" applyBorder="1" applyAlignment="1">
      <alignment horizontal="center" vertical="top" wrapText="1"/>
    </xf>
    <xf numFmtId="49" fontId="20" fillId="4" borderId="16" xfId="0" applyNumberFormat="1" applyFont="1" applyFill="1" applyBorder="1" applyAlignment="1">
      <alignment horizontal="center" vertical="top" shrinkToFit="1"/>
    </xf>
    <xf numFmtId="49" fontId="20" fillId="4" borderId="12" xfId="0" applyNumberFormat="1" applyFont="1" applyFill="1" applyBorder="1" applyAlignment="1">
      <alignment horizontal="center" vertical="top" shrinkToFit="1"/>
    </xf>
    <xf numFmtId="49" fontId="20" fillId="4" borderId="17" xfId="0" applyNumberFormat="1" applyFont="1" applyFill="1" applyBorder="1" applyAlignment="1">
      <alignment horizontal="center" vertical="top" shrinkToFit="1"/>
    </xf>
    <xf numFmtId="49" fontId="22" fillId="4" borderId="7" xfId="0" applyNumberFormat="1" applyFont="1" applyFill="1" applyBorder="1" applyAlignment="1">
      <alignment horizontal="center" vertical="top" shrinkToFit="1"/>
    </xf>
    <xf numFmtId="0" fontId="23" fillId="0" borderId="0" xfId="3" applyFont="1" applyAlignment="1">
      <alignment horizontal="center"/>
    </xf>
    <xf numFmtId="0" fontId="23" fillId="0" borderId="9" xfId="3" applyFont="1" applyBorder="1" applyAlignment="1">
      <alignment horizontal="left"/>
    </xf>
    <xf numFmtId="0" fontId="23" fillId="0" borderId="11" xfId="3" applyFont="1" applyBorder="1" applyAlignment="1">
      <alignment horizontal="left"/>
    </xf>
    <xf numFmtId="0" fontId="23" fillId="0" borderId="9" xfId="3" applyFont="1" applyBorder="1" applyAlignment="1">
      <alignment horizontal="center"/>
    </xf>
    <xf numFmtId="0" fontId="23" fillId="0" borderId="11" xfId="3" applyFont="1" applyBorder="1" applyAlignment="1">
      <alignment horizontal="center"/>
    </xf>
    <xf numFmtId="0" fontId="23" fillId="0" borderId="10" xfId="3" applyFont="1" applyBorder="1" applyAlignment="1">
      <alignment horizontal="center"/>
    </xf>
  </cellXfs>
  <cellStyles count="36">
    <cellStyle name="br" xfId="4"/>
    <cellStyle name="col" xfId="5"/>
    <cellStyle name="st16" xfId="2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64" xfId="35"/>
    <cellStyle name="Обычный" xfId="0" builtinId="0"/>
    <cellStyle name="Обычный 2" xfId="3"/>
    <cellStyle name="Обычный_Рачет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2"/>
  <sheetViews>
    <sheetView showGridLines="0" workbookViewId="0">
      <pane xSplit="2" ySplit="17" topLeftCell="C18" activePane="bottomRight" state="frozen"/>
      <selection pane="topRight" activeCell="C1" sqref="C1"/>
      <selection pane="bottomLeft" activeCell="A16" sqref="A16"/>
      <selection pane="bottomRight" activeCell="J9" sqref="J9"/>
    </sheetView>
  </sheetViews>
  <sheetFormatPr defaultRowHeight="12.75" outlineLevelRow="7"/>
  <cols>
    <col min="1" max="1" width="69.5703125" style="1" customWidth="1"/>
    <col min="2" max="2" width="5.85546875" style="1" customWidth="1"/>
    <col min="3" max="3" width="13.140625" style="1" customWidth="1"/>
    <col min="4" max="4" width="5.5703125" style="1" customWidth="1"/>
    <col min="5" max="5" width="5.28515625" style="1" customWidth="1"/>
    <col min="6" max="7" width="11.7109375" style="1" customWidth="1"/>
    <col min="8" max="9" width="12.28515625" style="1" customWidth="1"/>
    <col min="10" max="10" width="12.42578125" style="1" customWidth="1"/>
    <col min="11" max="11" width="13.140625" style="1" customWidth="1"/>
    <col min="12" max="12" width="13.28515625" style="1" customWidth="1"/>
    <col min="13" max="13" width="14" style="1" customWidth="1"/>
    <col min="14" max="16384" width="9.140625" style="1"/>
  </cols>
  <sheetData>
    <row r="1" spans="1:13" ht="15.75" customHeight="1">
      <c r="A1" s="213" t="s">
        <v>236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13" ht="15.7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>
      <c r="A3" s="215" t="s">
        <v>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</row>
    <row r="4" spans="1:13" ht="54.6" customHeight="1">
      <c r="A4" s="216" t="s">
        <v>1</v>
      </c>
      <c r="B4" s="217" t="s">
        <v>70</v>
      </c>
      <c r="C4" s="218"/>
      <c r="D4" s="218"/>
      <c r="E4" s="219"/>
      <c r="F4" s="216" t="s">
        <v>237</v>
      </c>
      <c r="G4" s="216" t="s">
        <v>238</v>
      </c>
      <c r="H4" s="220" t="s">
        <v>6</v>
      </c>
      <c r="I4" s="221"/>
      <c r="J4" s="222"/>
      <c r="K4" s="220" t="s">
        <v>7</v>
      </c>
      <c r="L4" s="221"/>
      <c r="M4" s="222"/>
    </row>
    <row r="5" spans="1:13" ht="25.5">
      <c r="A5" s="216"/>
      <c r="B5" s="12" t="s">
        <v>2</v>
      </c>
      <c r="C5" s="12" t="s">
        <v>3</v>
      </c>
      <c r="D5" s="12" t="s">
        <v>4</v>
      </c>
      <c r="E5" s="12" t="s">
        <v>5</v>
      </c>
      <c r="F5" s="216"/>
      <c r="G5" s="216"/>
      <c r="H5" s="2" t="s">
        <v>89</v>
      </c>
      <c r="I5" s="2" t="s">
        <v>192</v>
      </c>
      <c r="J5" s="2" t="s">
        <v>239</v>
      </c>
      <c r="K5" s="2" t="s">
        <v>89</v>
      </c>
      <c r="L5" s="2" t="s">
        <v>192</v>
      </c>
      <c r="M5" s="2" t="s">
        <v>239</v>
      </c>
    </row>
    <row r="6" spans="1:13" ht="15">
      <c r="A6" s="14" t="s">
        <v>8</v>
      </c>
      <c r="B6" s="210"/>
      <c r="C6" s="211"/>
      <c r="D6" s="211"/>
      <c r="E6" s="212"/>
      <c r="F6" s="58">
        <f t="shared" ref="F6" si="0">F7-F14</f>
        <v>-122703.09000000078</v>
      </c>
      <c r="G6" s="58">
        <f>G7-G14</f>
        <v>524886.0299999998</v>
      </c>
      <c r="H6" s="58">
        <f t="shared" ref="H6:M6" si="1">H7-H14</f>
        <v>168411</v>
      </c>
      <c r="I6" s="58">
        <f t="shared" si="1"/>
        <v>421296</v>
      </c>
      <c r="J6" s="58">
        <f t="shared" si="1"/>
        <v>411604</v>
      </c>
      <c r="K6" s="58">
        <f t="shared" si="1"/>
        <v>-1023818</v>
      </c>
      <c r="L6" s="58">
        <f t="shared" si="1"/>
        <v>-1023818</v>
      </c>
      <c r="M6" s="58">
        <f t="shared" si="1"/>
        <v>-1023818</v>
      </c>
    </row>
    <row r="7" spans="1:13" ht="15">
      <c r="A7" s="14" t="s">
        <v>109</v>
      </c>
      <c r="B7" s="210"/>
      <c r="C7" s="211"/>
      <c r="D7" s="211"/>
      <c r="E7" s="212"/>
      <c r="F7" s="58">
        <f>F8+F13+F10+F11+F9+F12</f>
        <v>4861652.9399999995</v>
      </c>
      <c r="G7" s="58">
        <f t="shared" ref="G7:M7" si="2">G8+G13+G10+G11+G9+G12</f>
        <v>2552903.21</v>
      </c>
      <c r="H7" s="58">
        <f t="shared" si="2"/>
        <v>3844475</v>
      </c>
      <c r="I7" s="58">
        <f t="shared" si="2"/>
        <v>2569495</v>
      </c>
      <c r="J7" s="58">
        <f t="shared" si="2"/>
        <v>2569803</v>
      </c>
      <c r="K7" s="58">
        <f t="shared" si="2"/>
        <v>0</v>
      </c>
      <c r="L7" s="58">
        <f t="shared" si="2"/>
        <v>0</v>
      </c>
      <c r="M7" s="58">
        <f t="shared" si="2"/>
        <v>0</v>
      </c>
    </row>
    <row r="8" spans="1:13" ht="25.5">
      <c r="A8" s="15" t="s">
        <v>259</v>
      </c>
      <c r="B8" s="210"/>
      <c r="C8" s="211"/>
      <c r="D8" s="211"/>
      <c r="E8" s="212"/>
      <c r="F8" s="59">
        <f>411945+93680+38767.26</f>
        <v>544392.26</v>
      </c>
      <c r="G8" s="176">
        <f>85388.2+1450+53590+30000</f>
        <v>170428.2</v>
      </c>
      <c r="H8" s="196">
        <f>414755+H169+H170+H175+H176+H182+H187</f>
        <v>473654</v>
      </c>
      <c r="I8" s="196">
        <f>415005+I169+I170+I175+I176+I182+I187</f>
        <v>433385</v>
      </c>
      <c r="J8" s="196">
        <f>415313+J169+J170+J175+J176+J182+J187</f>
        <v>433693</v>
      </c>
      <c r="K8" s="163">
        <f t="shared" ref="K8:M8" si="3">K169+K170+K175+K176+K182+K187</f>
        <v>0</v>
      </c>
      <c r="L8" s="163">
        <f t="shared" si="3"/>
        <v>0</v>
      </c>
      <c r="M8" s="163">
        <f t="shared" si="3"/>
        <v>0</v>
      </c>
    </row>
    <row r="9" spans="1:13" ht="15">
      <c r="A9" s="15" t="s">
        <v>110</v>
      </c>
      <c r="B9" s="78"/>
      <c r="C9" s="79"/>
      <c r="D9" s="79"/>
      <c r="E9" s="80"/>
      <c r="F9" s="59">
        <f>1297135+697810.68</f>
        <v>1994945.6800000002</v>
      </c>
      <c r="G9" s="176">
        <f>564400.73</f>
        <v>564400.73</v>
      </c>
      <c r="H9" s="196">
        <f>H79+H166+H172+H179+H184</f>
        <v>194711</v>
      </c>
      <c r="I9" s="196">
        <f t="shared" ref="I9:M9" si="4">I79+I166+I172+I179+I184</f>
        <v>0</v>
      </c>
      <c r="J9" s="196">
        <f t="shared" si="4"/>
        <v>0</v>
      </c>
      <c r="K9" s="163">
        <f t="shared" si="4"/>
        <v>0</v>
      </c>
      <c r="L9" s="163">
        <f t="shared" si="4"/>
        <v>0</v>
      </c>
      <c r="M9" s="163">
        <f t="shared" si="4"/>
        <v>0</v>
      </c>
    </row>
    <row r="10" spans="1:13" ht="15">
      <c r="A10" s="15" t="s">
        <v>111</v>
      </c>
      <c r="B10" s="78"/>
      <c r="C10" s="79"/>
      <c r="D10" s="79"/>
      <c r="E10" s="80"/>
      <c r="F10" s="59">
        <v>32943</v>
      </c>
      <c r="G10" s="176">
        <v>26010</v>
      </c>
      <c r="H10" s="163">
        <f>H190</f>
        <v>0</v>
      </c>
      <c r="I10" s="163">
        <f t="shared" ref="I10:M10" si="5">I190</f>
        <v>0</v>
      </c>
      <c r="J10" s="163">
        <f t="shared" si="5"/>
        <v>0</v>
      </c>
      <c r="K10" s="163">
        <f t="shared" si="5"/>
        <v>0</v>
      </c>
      <c r="L10" s="163">
        <f t="shared" si="5"/>
        <v>0</v>
      </c>
      <c r="M10" s="163">
        <f t="shared" si="5"/>
        <v>0</v>
      </c>
    </row>
    <row r="11" spans="1:13" ht="15">
      <c r="A11" s="16" t="s">
        <v>9</v>
      </c>
      <c r="B11" s="210"/>
      <c r="C11" s="211"/>
      <c r="D11" s="211"/>
      <c r="E11" s="212"/>
      <c r="F11" s="60">
        <f>267708+121300.7-3906-54147.58-24187.12</f>
        <v>306768</v>
      </c>
      <c r="G11" s="177">
        <f>98971.9+103749.08-3906-54147.58-24187.12</f>
        <v>120480.27999999997</v>
      </c>
      <c r="H11" s="198">
        <f>H90+H102+H109+H168+H174+H181+H186</f>
        <v>1310000</v>
      </c>
      <c r="I11" s="198">
        <f t="shared" ref="I11:M11" si="6">I90+I102+I109+I168+I174+I181+I186</f>
        <v>270000</v>
      </c>
      <c r="J11" s="198">
        <f t="shared" si="6"/>
        <v>270000</v>
      </c>
      <c r="K11" s="169">
        <f t="shared" si="6"/>
        <v>0</v>
      </c>
      <c r="L11" s="169">
        <f t="shared" si="6"/>
        <v>0</v>
      </c>
      <c r="M11" s="169">
        <f t="shared" si="6"/>
        <v>0</v>
      </c>
    </row>
    <row r="12" spans="1:13" ht="15">
      <c r="A12" s="15" t="s">
        <v>245</v>
      </c>
      <c r="B12" s="173"/>
      <c r="C12" s="174"/>
      <c r="D12" s="174"/>
      <c r="E12" s="175"/>
      <c r="F12" s="60">
        <v>6744</v>
      </c>
      <c r="G12" s="183">
        <v>6744</v>
      </c>
      <c r="H12" s="169"/>
      <c r="I12" s="169"/>
      <c r="J12" s="169"/>
      <c r="K12" s="169"/>
      <c r="L12" s="169"/>
      <c r="M12" s="169"/>
    </row>
    <row r="13" spans="1:13" ht="15">
      <c r="A13" s="16" t="s">
        <v>10</v>
      </c>
      <c r="B13" s="210"/>
      <c r="C13" s="211"/>
      <c r="D13" s="211"/>
      <c r="E13" s="212"/>
      <c r="F13" s="59">
        <v>1975860</v>
      </c>
      <c r="G13" s="176">
        <v>1664840</v>
      </c>
      <c r="H13" s="197">
        <v>1866110</v>
      </c>
      <c r="I13" s="197">
        <v>1866110</v>
      </c>
      <c r="J13" s="197">
        <v>1866110</v>
      </c>
      <c r="K13" s="163"/>
      <c r="L13" s="163"/>
      <c r="M13" s="163"/>
    </row>
    <row r="14" spans="1:13" ht="15">
      <c r="A14" s="14" t="s">
        <v>11</v>
      </c>
      <c r="B14" s="210"/>
      <c r="C14" s="211"/>
      <c r="D14" s="211"/>
      <c r="E14" s="212"/>
      <c r="F14" s="61">
        <f t="shared" ref="F14:M14" si="7">F18+F96+F98+F108+F189</f>
        <v>4984356.03</v>
      </c>
      <c r="G14" s="61">
        <f t="shared" si="7"/>
        <v>2028017.1800000002</v>
      </c>
      <c r="H14" s="61">
        <f t="shared" si="7"/>
        <v>3676064</v>
      </c>
      <c r="I14" s="61">
        <f t="shared" si="7"/>
        <v>2148199</v>
      </c>
      <c r="J14" s="61">
        <f t="shared" si="7"/>
        <v>2158199</v>
      </c>
      <c r="K14" s="61">
        <f t="shared" si="7"/>
        <v>1023818</v>
      </c>
      <c r="L14" s="61">
        <f t="shared" si="7"/>
        <v>1023818</v>
      </c>
      <c r="M14" s="61">
        <f t="shared" si="7"/>
        <v>1023818</v>
      </c>
    </row>
    <row r="15" spans="1:13" ht="14.25">
      <c r="A15" s="164" t="s">
        <v>217</v>
      </c>
      <c r="B15" s="165"/>
      <c r="C15" s="166"/>
      <c r="D15" s="166"/>
      <c r="E15" s="167"/>
      <c r="F15" s="168"/>
      <c r="G15" s="168"/>
      <c r="H15" s="168"/>
      <c r="I15" s="168"/>
      <c r="J15" s="168"/>
      <c r="K15" s="168"/>
      <c r="L15" s="168"/>
      <c r="M15" s="168"/>
    </row>
    <row r="16" spans="1:13" ht="14.25">
      <c r="A16" s="164" t="s">
        <v>218</v>
      </c>
      <c r="B16" s="165"/>
      <c r="C16" s="166"/>
      <c r="D16" s="166"/>
      <c r="E16" s="167"/>
      <c r="F16" s="168"/>
      <c r="G16" s="168"/>
      <c r="H16" s="168"/>
      <c r="I16" s="168"/>
      <c r="J16" s="168"/>
      <c r="K16" s="168"/>
      <c r="L16" s="168">
        <f>L14-L15</f>
        <v>1023818</v>
      </c>
      <c r="M16" s="168">
        <f>M14-M15</f>
        <v>1023818</v>
      </c>
    </row>
    <row r="17" spans="1:13" ht="15">
      <c r="A17" s="131" t="s">
        <v>91</v>
      </c>
      <c r="B17" s="132"/>
      <c r="C17" s="133"/>
      <c r="D17" s="133"/>
      <c r="E17" s="134"/>
      <c r="F17" s="135">
        <f>F18+F96+F98+F108-F79-F90-F102-F109-F166-F168-F172-F174-F179-F181-F184-F186</f>
        <v>2649699.35</v>
      </c>
      <c r="G17" s="135">
        <f t="shared" ref="G17:M17" si="8">G18+G96+G98+G108-G79-G90-G102-G109-G166-G168-G172-G174-G179-G181-G184-G186</f>
        <v>1319476.5600000003</v>
      </c>
      <c r="H17" s="135">
        <f t="shared" si="8"/>
        <v>2171353</v>
      </c>
      <c r="I17" s="135">
        <f t="shared" si="8"/>
        <v>1878199</v>
      </c>
      <c r="J17" s="135">
        <f t="shared" si="8"/>
        <v>1888199</v>
      </c>
      <c r="K17" s="135">
        <f t="shared" si="8"/>
        <v>1023818</v>
      </c>
      <c r="L17" s="135">
        <f t="shared" si="8"/>
        <v>1023818</v>
      </c>
      <c r="M17" s="135">
        <f t="shared" si="8"/>
        <v>1023818</v>
      </c>
    </row>
    <row r="18" spans="1:13" ht="27.75" customHeight="1">
      <c r="A18" s="93" t="s">
        <v>142</v>
      </c>
      <c r="B18" s="226" t="s">
        <v>178</v>
      </c>
      <c r="C18" s="227"/>
      <c r="D18" s="227"/>
      <c r="E18" s="228"/>
      <c r="F18" s="92">
        <f t="shared" ref="F18:G18" si="9">F19+F23+F26+F63+F73+F76+F81+F84+F85+F86+F93+F90</f>
        <v>1628384</v>
      </c>
      <c r="G18" s="92">
        <f t="shared" si="9"/>
        <v>991638.45000000007</v>
      </c>
      <c r="H18" s="92">
        <f t="shared" ref="H18:M18" si="10">H19+H23+H26+H63+H73+H76+H81+H84+H85+H86+H93+H90</f>
        <v>1779588</v>
      </c>
      <c r="I18" s="92">
        <f t="shared" si="10"/>
        <v>1332242</v>
      </c>
      <c r="J18" s="92">
        <f t="shared" si="10"/>
        <v>1332242</v>
      </c>
      <c r="K18" s="92">
        <f t="shared" si="10"/>
        <v>1023818</v>
      </c>
      <c r="L18" s="92">
        <f t="shared" si="10"/>
        <v>1023818</v>
      </c>
      <c r="M18" s="92">
        <f t="shared" si="10"/>
        <v>1023818</v>
      </c>
    </row>
    <row r="19" spans="1:13" outlineLevel="4">
      <c r="A19" s="3" t="s">
        <v>81</v>
      </c>
      <c r="B19" s="17" t="s">
        <v>12</v>
      </c>
      <c r="C19" s="18"/>
      <c r="D19" s="17"/>
      <c r="E19" s="17"/>
      <c r="F19" s="62">
        <f t="shared" ref="F19" si="11">SUM(F20:F22)</f>
        <v>0</v>
      </c>
      <c r="G19" s="62">
        <f t="shared" ref="G19:M19" si="12">SUM(G20:G22)</f>
        <v>0</v>
      </c>
      <c r="H19" s="62">
        <f t="shared" si="12"/>
        <v>0</v>
      </c>
      <c r="I19" s="62">
        <f t="shared" si="12"/>
        <v>0</v>
      </c>
      <c r="J19" s="62">
        <f t="shared" si="12"/>
        <v>0</v>
      </c>
      <c r="K19" s="62">
        <f t="shared" si="12"/>
        <v>0</v>
      </c>
      <c r="L19" s="62">
        <f t="shared" si="12"/>
        <v>0</v>
      </c>
      <c r="M19" s="62">
        <f t="shared" si="12"/>
        <v>0</v>
      </c>
    </row>
    <row r="20" spans="1:13" ht="13.5" customHeight="1" outlineLevel="7">
      <c r="A20" s="4" t="s">
        <v>14</v>
      </c>
      <c r="B20" s="19" t="s">
        <v>12</v>
      </c>
      <c r="C20" s="20" t="s">
        <v>113</v>
      </c>
      <c r="D20" s="19" t="s">
        <v>15</v>
      </c>
      <c r="E20" s="19" t="s">
        <v>62</v>
      </c>
      <c r="F20" s="64"/>
      <c r="G20" s="65"/>
      <c r="H20" s="63"/>
      <c r="I20" s="63"/>
      <c r="J20" s="63"/>
      <c r="K20" s="64"/>
      <c r="L20" s="64"/>
      <c r="M20" s="64"/>
    </row>
    <row r="21" spans="1:13" ht="12.75" customHeight="1" outlineLevel="7">
      <c r="A21" s="4" t="s">
        <v>114</v>
      </c>
      <c r="B21" s="19" t="s">
        <v>12</v>
      </c>
      <c r="C21" s="20" t="s">
        <v>115</v>
      </c>
      <c r="D21" s="19" t="s">
        <v>21</v>
      </c>
      <c r="E21" s="19" t="s">
        <v>62</v>
      </c>
      <c r="F21" s="64"/>
      <c r="G21" s="65"/>
      <c r="H21" s="63"/>
      <c r="I21" s="63"/>
      <c r="J21" s="63"/>
      <c r="K21" s="64"/>
      <c r="L21" s="64"/>
      <c r="M21" s="64"/>
    </row>
    <row r="22" spans="1:13" ht="14.25" customHeight="1" outlineLevel="7">
      <c r="A22" s="4" t="s">
        <v>16</v>
      </c>
      <c r="B22" s="19" t="s">
        <v>12</v>
      </c>
      <c r="C22" s="20" t="s">
        <v>115</v>
      </c>
      <c r="D22" s="19" t="s">
        <v>23</v>
      </c>
      <c r="E22" s="19" t="s">
        <v>62</v>
      </c>
      <c r="F22" s="64"/>
      <c r="G22" s="65"/>
      <c r="H22" s="63"/>
      <c r="I22" s="63"/>
      <c r="J22" s="63"/>
      <c r="K22" s="64"/>
      <c r="L22" s="64"/>
      <c r="M22" s="64"/>
    </row>
    <row r="23" spans="1:13" outlineLevel="4">
      <c r="A23" s="3" t="s">
        <v>117</v>
      </c>
      <c r="B23" s="17" t="s">
        <v>17</v>
      </c>
      <c r="C23" s="21" t="s">
        <v>116</v>
      </c>
      <c r="D23" s="17" t="s">
        <v>13</v>
      </c>
      <c r="E23" s="19"/>
      <c r="F23" s="62">
        <f t="shared" ref="F23" si="13">SUM(F24:F25)</f>
        <v>509961</v>
      </c>
      <c r="G23" s="62">
        <f>SUM(G24:G25)</f>
        <v>294185.89</v>
      </c>
      <c r="H23" s="62">
        <f t="shared" ref="H23:M23" si="14">SUM(H24:H25)</f>
        <v>521387</v>
      </c>
      <c r="I23" s="62">
        <f t="shared" si="14"/>
        <v>521387</v>
      </c>
      <c r="J23" s="62">
        <f t="shared" si="14"/>
        <v>521387</v>
      </c>
      <c r="K23" s="62">
        <f t="shared" si="14"/>
        <v>521387</v>
      </c>
      <c r="L23" s="62">
        <f t="shared" si="14"/>
        <v>521387</v>
      </c>
      <c r="M23" s="62">
        <f t="shared" si="14"/>
        <v>521387</v>
      </c>
    </row>
    <row r="24" spans="1:13" outlineLevel="7">
      <c r="A24" s="4" t="s">
        <v>205</v>
      </c>
      <c r="B24" s="19" t="s">
        <v>17</v>
      </c>
      <c r="C24" s="87" t="s">
        <v>116</v>
      </c>
      <c r="D24" s="19" t="s">
        <v>18</v>
      </c>
      <c r="E24" s="19" t="s">
        <v>62</v>
      </c>
      <c r="F24" s="63">
        <v>391675</v>
      </c>
      <c r="G24" s="65">
        <v>227571.44</v>
      </c>
      <c r="H24" s="63">
        <v>400451</v>
      </c>
      <c r="I24" s="63">
        <v>400451</v>
      </c>
      <c r="J24" s="63">
        <v>400451</v>
      </c>
      <c r="K24" s="63">
        <v>400451</v>
      </c>
      <c r="L24" s="63">
        <v>400451</v>
      </c>
      <c r="M24" s="63">
        <v>400451</v>
      </c>
    </row>
    <row r="25" spans="1:13" outlineLevel="7">
      <c r="A25" s="4" t="s">
        <v>86</v>
      </c>
      <c r="B25" s="19" t="s">
        <v>17</v>
      </c>
      <c r="C25" s="87" t="s">
        <v>116</v>
      </c>
      <c r="D25" s="19" t="s">
        <v>63</v>
      </c>
      <c r="E25" s="19" t="s">
        <v>62</v>
      </c>
      <c r="F25" s="65">
        <v>118286</v>
      </c>
      <c r="G25" s="65">
        <v>66614.45</v>
      </c>
      <c r="H25" s="65">
        <v>120936</v>
      </c>
      <c r="I25" s="65">
        <v>120936</v>
      </c>
      <c r="J25" s="65">
        <v>120936</v>
      </c>
      <c r="K25" s="65">
        <v>120936</v>
      </c>
      <c r="L25" s="65">
        <v>120936</v>
      </c>
      <c r="M25" s="65">
        <v>120936</v>
      </c>
    </row>
    <row r="26" spans="1:13" ht="25.5" outlineLevel="4">
      <c r="A26" s="3" t="s">
        <v>119</v>
      </c>
      <c r="B26" s="17" t="s">
        <v>17</v>
      </c>
      <c r="C26" s="21" t="s">
        <v>118</v>
      </c>
      <c r="D26" s="17" t="s">
        <v>13</v>
      </c>
      <c r="E26" s="17"/>
      <c r="F26" s="62">
        <f>F27+F28+F29+F32+F40+F55+F58+F59</f>
        <v>648234</v>
      </c>
      <c r="G26" s="62">
        <f t="shared" ref="G26:M26" si="15">G27+G28+G29+G32+G40+G55+G58+G59</f>
        <v>370293.97000000003</v>
      </c>
      <c r="H26" s="62">
        <f t="shared" si="15"/>
        <v>1006855</v>
      </c>
      <c r="I26" s="62">
        <f t="shared" si="15"/>
        <v>775855</v>
      </c>
      <c r="J26" s="62">
        <f t="shared" si="15"/>
        <v>775855</v>
      </c>
      <c r="K26" s="62">
        <f t="shared" si="15"/>
        <v>502431</v>
      </c>
      <c r="L26" s="62">
        <f t="shared" si="15"/>
        <v>502431</v>
      </c>
      <c r="M26" s="62">
        <f t="shared" si="15"/>
        <v>502431</v>
      </c>
    </row>
    <row r="27" spans="1:13" outlineLevel="7">
      <c r="A27" s="82" t="s">
        <v>204</v>
      </c>
      <c r="B27" s="83" t="s">
        <v>17</v>
      </c>
      <c r="C27" s="87" t="s">
        <v>118</v>
      </c>
      <c r="D27" s="83" t="s">
        <v>18</v>
      </c>
      <c r="E27" s="83" t="s">
        <v>62</v>
      </c>
      <c r="F27" s="65">
        <v>377414</v>
      </c>
      <c r="G27" s="65">
        <v>246952.02</v>
      </c>
      <c r="H27" s="65">
        <v>385892</v>
      </c>
      <c r="I27" s="65">
        <v>385892</v>
      </c>
      <c r="J27" s="65">
        <v>385892</v>
      </c>
      <c r="K27" s="65">
        <v>385892</v>
      </c>
      <c r="L27" s="65">
        <v>385892</v>
      </c>
      <c r="M27" s="65">
        <v>385892</v>
      </c>
    </row>
    <row r="28" spans="1:13" outlineLevel="7">
      <c r="A28" s="4" t="s">
        <v>57</v>
      </c>
      <c r="B28" s="19" t="s">
        <v>17</v>
      </c>
      <c r="C28" s="87" t="s">
        <v>118</v>
      </c>
      <c r="D28" s="19" t="s">
        <v>63</v>
      </c>
      <c r="E28" s="19" t="s">
        <v>62</v>
      </c>
      <c r="F28" s="65">
        <v>113979</v>
      </c>
      <c r="G28" s="65">
        <v>71140.25</v>
      </c>
      <c r="H28" s="65">
        <v>116539</v>
      </c>
      <c r="I28" s="65">
        <v>116539</v>
      </c>
      <c r="J28" s="65">
        <v>116539</v>
      </c>
      <c r="K28" s="65">
        <v>116539</v>
      </c>
      <c r="L28" s="65">
        <v>116539</v>
      </c>
      <c r="M28" s="65">
        <v>116539</v>
      </c>
    </row>
    <row r="29" spans="1:13" outlineLevel="7">
      <c r="A29" s="4"/>
      <c r="B29" s="19" t="s">
        <v>17</v>
      </c>
      <c r="C29" s="87" t="s">
        <v>118</v>
      </c>
      <c r="D29" s="19" t="s">
        <v>20</v>
      </c>
      <c r="E29" s="19" t="s">
        <v>62</v>
      </c>
      <c r="F29" s="65">
        <f t="shared" ref="F29" si="16">SUM(F30:F31)</f>
        <v>27600</v>
      </c>
      <c r="G29" s="65">
        <f t="shared" ref="G29:M29" si="17">SUM(G30:G31)</f>
        <v>15596.69</v>
      </c>
      <c r="H29" s="65">
        <f t="shared" si="17"/>
        <v>28800</v>
      </c>
      <c r="I29" s="65">
        <f t="shared" si="17"/>
        <v>28800</v>
      </c>
      <c r="J29" s="65">
        <f t="shared" si="17"/>
        <v>28800</v>
      </c>
      <c r="K29" s="65">
        <f t="shared" si="17"/>
        <v>0</v>
      </c>
      <c r="L29" s="65">
        <f t="shared" si="17"/>
        <v>0</v>
      </c>
      <c r="M29" s="65">
        <f t="shared" si="17"/>
        <v>0</v>
      </c>
    </row>
    <row r="30" spans="1:13" outlineLevel="7">
      <c r="A30" s="4" t="s">
        <v>19</v>
      </c>
      <c r="B30" s="19"/>
      <c r="C30" s="22"/>
      <c r="D30" s="19"/>
      <c r="E30" s="19"/>
      <c r="F30" s="65">
        <v>27600</v>
      </c>
      <c r="G30" s="65">
        <v>15596.69</v>
      </c>
      <c r="H30" s="65">
        <v>28800</v>
      </c>
      <c r="I30" s="65">
        <v>28800</v>
      </c>
      <c r="J30" s="65">
        <v>28800</v>
      </c>
      <c r="K30" s="65"/>
      <c r="L30" s="65"/>
      <c r="M30" s="65"/>
    </row>
    <row r="31" spans="1:13" outlineLevel="7">
      <c r="A31" s="4" t="s">
        <v>92</v>
      </c>
      <c r="B31" s="19"/>
      <c r="C31" s="22"/>
      <c r="D31" s="19"/>
      <c r="E31" s="19"/>
      <c r="F31" s="65"/>
      <c r="G31" s="65"/>
      <c r="H31" s="65"/>
      <c r="I31" s="65"/>
      <c r="J31" s="65"/>
      <c r="K31" s="65"/>
      <c r="L31" s="65"/>
      <c r="M31" s="65"/>
    </row>
    <row r="32" spans="1:13" ht="25.5" outlineLevel="5">
      <c r="A32" s="4" t="s">
        <v>80</v>
      </c>
      <c r="B32" s="19" t="s">
        <v>17</v>
      </c>
      <c r="C32" s="87" t="s">
        <v>118</v>
      </c>
      <c r="D32" s="19" t="s">
        <v>21</v>
      </c>
      <c r="E32" s="19" t="s">
        <v>62</v>
      </c>
      <c r="F32" s="65">
        <f t="shared" ref="F32" si="18">SUM(F33:F39)</f>
        <v>55218</v>
      </c>
      <c r="G32" s="65">
        <f t="shared" ref="G32:M32" si="19">SUM(G33:G39)</f>
        <v>7945.01</v>
      </c>
      <c r="H32" s="65">
        <f t="shared" si="19"/>
        <v>119489</v>
      </c>
      <c r="I32" s="65">
        <f t="shared" si="19"/>
        <v>74489</v>
      </c>
      <c r="J32" s="65">
        <f t="shared" si="19"/>
        <v>74489</v>
      </c>
      <c r="K32" s="65">
        <f t="shared" si="19"/>
        <v>0</v>
      </c>
      <c r="L32" s="65">
        <f t="shared" si="19"/>
        <v>0</v>
      </c>
      <c r="M32" s="65">
        <f t="shared" si="19"/>
        <v>0</v>
      </c>
    </row>
    <row r="33" spans="1:13" ht="25.5" outlineLevel="7">
      <c r="A33" s="8" t="s">
        <v>106</v>
      </c>
      <c r="B33" s="23"/>
      <c r="C33" s="24"/>
      <c r="D33" s="23"/>
      <c r="E33" s="23"/>
      <c r="F33" s="66">
        <v>12218</v>
      </c>
      <c r="G33" s="66">
        <v>5666.23</v>
      </c>
      <c r="H33" s="66">
        <v>15269</v>
      </c>
      <c r="I33" s="66">
        <v>15269</v>
      </c>
      <c r="J33" s="66">
        <v>15269</v>
      </c>
      <c r="K33" s="66"/>
      <c r="L33" s="66"/>
      <c r="M33" s="66"/>
    </row>
    <row r="34" spans="1:13" outlineLevel="7">
      <c r="A34" s="9" t="s">
        <v>206</v>
      </c>
      <c r="B34" s="25"/>
      <c r="C34" s="26"/>
      <c r="D34" s="25"/>
      <c r="E34" s="25"/>
      <c r="F34" s="66">
        <v>13200</v>
      </c>
      <c r="G34" s="66"/>
      <c r="H34" s="66"/>
      <c r="I34" s="66"/>
      <c r="J34" s="66"/>
      <c r="K34" s="66"/>
      <c r="L34" s="66"/>
      <c r="M34" s="66"/>
    </row>
    <row r="35" spans="1:13" ht="25.5" outlineLevel="7">
      <c r="A35" s="9" t="s">
        <v>246</v>
      </c>
      <c r="B35" s="25"/>
      <c r="C35" s="26"/>
      <c r="D35" s="25"/>
      <c r="E35" s="25"/>
      <c r="F35" s="66">
        <v>6000</v>
      </c>
      <c r="G35" s="66">
        <v>2278.7800000000002</v>
      </c>
      <c r="H35" s="66">
        <v>15920</v>
      </c>
      <c r="I35" s="66">
        <v>15920</v>
      </c>
      <c r="J35" s="66">
        <v>15920</v>
      </c>
      <c r="K35" s="66"/>
      <c r="L35" s="66"/>
      <c r="M35" s="66"/>
    </row>
    <row r="36" spans="1:13" outlineLevel="7">
      <c r="A36" s="8" t="s">
        <v>107</v>
      </c>
      <c r="B36" s="23"/>
      <c r="C36" s="24"/>
      <c r="D36" s="23"/>
      <c r="E36" s="23"/>
      <c r="F36" s="66">
        <v>0</v>
      </c>
      <c r="G36" s="66"/>
      <c r="H36" s="66">
        <v>3500</v>
      </c>
      <c r="I36" s="66">
        <v>3500</v>
      </c>
      <c r="J36" s="66">
        <v>3500</v>
      </c>
      <c r="K36" s="66"/>
      <c r="L36" s="66"/>
      <c r="M36" s="66"/>
    </row>
    <row r="37" spans="1:13" outlineLevel="7">
      <c r="A37" s="8" t="s">
        <v>22</v>
      </c>
      <c r="B37" s="23"/>
      <c r="C37" s="24"/>
      <c r="D37" s="23"/>
      <c r="E37" s="23"/>
      <c r="F37" s="66">
        <v>0</v>
      </c>
      <c r="G37" s="66"/>
      <c r="H37" s="66">
        <v>2500</v>
      </c>
      <c r="I37" s="66">
        <v>2500</v>
      </c>
      <c r="J37" s="66">
        <v>2500</v>
      </c>
      <c r="K37" s="66"/>
      <c r="L37" s="66"/>
      <c r="M37" s="66"/>
    </row>
    <row r="38" spans="1:13" ht="38.25" outlineLevel="7">
      <c r="A38" s="8" t="s">
        <v>247</v>
      </c>
      <c r="B38" s="23"/>
      <c r="C38" s="24"/>
      <c r="D38" s="23"/>
      <c r="E38" s="23"/>
      <c r="F38" s="66">
        <v>23800</v>
      </c>
      <c r="G38" s="66"/>
      <c r="H38" s="66">
        <v>37300</v>
      </c>
      <c r="I38" s="66">
        <v>37300</v>
      </c>
      <c r="J38" s="66">
        <v>37300</v>
      </c>
      <c r="K38" s="66"/>
      <c r="L38" s="66"/>
      <c r="M38" s="66"/>
    </row>
    <row r="39" spans="1:13" outlineLevel="7">
      <c r="A39" s="8" t="s">
        <v>207</v>
      </c>
      <c r="B39" s="23"/>
      <c r="C39" s="24"/>
      <c r="D39" s="23"/>
      <c r="E39" s="23"/>
      <c r="F39" s="67"/>
      <c r="G39" s="66"/>
      <c r="H39" s="67">
        <v>45000</v>
      </c>
      <c r="I39" s="67"/>
      <c r="J39" s="67"/>
      <c r="K39" s="67"/>
      <c r="L39" s="67"/>
      <c r="M39" s="67"/>
    </row>
    <row r="40" spans="1:13" outlineLevel="5">
      <c r="A40" s="4" t="s">
        <v>93</v>
      </c>
      <c r="B40" s="19" t="s">
        <v>17</v>
      </c>
      <c r="C40" s="87" t="s">
        <v>118</v>
      </c>
      <c r="D40" s="19" t="s">
        <v>23</v>
      </c>
      <c r="E40" s="19" t="s">
        <v>62</v>
      </c>
      <c r="F40" s="68">
        <f>SUM(F41:F54)</f>
        <v>47890</v>
      </c>
      <c r="G40" s="68">
        <f t="shared" ref="G40:M40" si="20">SUM(G41:G54)</f>
        <v>15380</v>
      </c>
      <c r="H40" s="68">
        <f t="shared" si="20"/>
        <v>322884</v>
      </c>
      <c r="I40" s="68">
        <f t="shared" si="20"/>
        <v>136884</v>
      </c>
      <c r="J40" s="68">
        <f t="shared" si="20"/>
        <v>136884</v>
      </c>
      <c r="K40" s="68">
        <f t="shared" si="20"/>
        <v>0</v>
      </c>
      <c r="L40" s="68">
        <f t="shared" si="20"/>
        <v>0</v>
      </c>
      <c r="M40" s="68">
        <f t="shared" si="20"/>
        <v>0</v>
      </c>
    </row>
    <row r="41" spans="1:13" outlineLevel="5">
      <c r="A41" s="8" t="s">
        <v>24</v>
      </c>
      <c r="B41" s="23"/>
      <c r="C41" s="24"/>
      <c r="D41" s="23"/>
      <c r="E41" s="23"/>
      <c r="F41" s="67">
        <v>0</v>
      </c>
      <c r="G41" s="66"/>
      <c r="H41" s="67">
        <v>6000</v>
      </c>
      <c r="I41" s="67">
        <v>5000</v>
      </c>
      <c r="J41" s="67">
        <v>5000</v>
      </c>
      <c r="K41" s="67"/>
      <c r="L41" s="67"/>
      <c r="M41" s="67"/>
    </row>
    <row r="42" spans="1:13" outlineLevel="5">
      <c r="A42" s="8" t="s">
        <v>211</v>
      </c>
      <c r="B42" s="23"/>
      <c r="C42" s="24"/>
      <c r="D42" s="23"/>
      <c r="E42" s="23"/>
      <c r="F42" s="67"/>
      <c r="G42" s="66"/>
      <c r="H42" s="67">
        <v>155000</v>
      </c>
      <c r="I42" s="67"/>
      <c r="J42" s="67"/>
      <c r="K42" s="67"/>
      <c r="L42" s="67"/>
      <c r="M42" s="67"/>
    </row>
    <row r="43" spans="1:13" ht="15" customHeight="1" outlineLevel="7">
      <c r="A43" s="8" t="s">
        <v>97</v>
      </c>
      <c r="B43" s="23"/>
      <c r="C43" s="31"/>
      <c r="D43" s="23"/>
      <c r="E43" s="23"/>
      <c r="F43" s="67">
        <v>6000</v>
      </c>
      <c r="G43" s="66">
        <v>4000</v>
      </c>
      <c r="H43" s="67">
        <v>6000</v>
      </c>
      <c r="I43" s="67">
        <v>6000</v>
      </c>
      <c r="J43" s="67">
        <v>6000</v>
      </c>
      <c r="K43" s="67"/>
      <c r="L43" s="67"/>
      <c r="M43" s="67"/>
    </row>
    <row r="44" spans="1:13" outlineLevel="7">
      <c r="A44" s="8" t="s">
        <v>209</v>
      </c>
      <c r="B44" s="23"/>
      <c r="C44" s="24"/>
      <c r="D44" s="23"/>
      <c r="E44" s="23"/>
      <c r="F44" s="67">
        <v>1690</v>
      </c>
      <c r="G44" s="66"/>
      <c r="H44" s="67">
        <v>1690</v>
      </c>
      <c r="I44" s="67">
        <v>1690</v>
      </c>
      <c r="J44" s="67">
        <v>1690</v>
      </c>
      <c r="K44" s="67"/>
      <c r="L44" s="67"/>
      <c r="M44" s="67"/>
    </row>
    <row r="45" spans="1:13" outlineLevel="7">
      <c r="A45" s="11" t="s">
        <v>94</v>
      </c>
      <c r="B45" s="29"/>
      <c r="C45" s="30"/>
      <c r="D45" s="29"/>
      <c r="E45" s="29"/>
      <c r="F45" s="67"/>
      <c r="G45" s="75"/>
      <c r="H45" s="67"/>
      <c r="I45" s="67"/>
      <c r="J45" s="67"/>
      <c r="K45" s="67"/>
      <c r="L45" s="67"/>
      <c r="M45" s="67"/>
    </row>
    <row r="46" spans="1:13" outlineLevel="7">
      <c r="A46" s="10" t="s">
        <v>249</v>
      </c>
      <c r="B46" s="27"/>
      <c r="C46" s="28"/>
      <c r="D46" s="27"/>
      <c r="E46" s="27"/>
      <c r="F46" s="67">
        <v>0</v>
      </c>
      <c r="G46" s="75"/>
      <c r="H46" s="67">
        <v>10994</v>
      </c>
      <c r="I46" s="67">
        <v>10994</v>
      </c>
      <c r="J46" s="67">
        <v>10994</v>
      </c>
      <c r="K46" s="67"/>
      <c r="L46" s="67"/>
      <c r="M46" s="67"/>
    </row>
    <row r="47" spans="1:13" outlineLevel="7">
      <c r="A47" s="10" t="s">
        <v>212</v>
      </c>
      <c r="B47" s="27"/>
      <c r="C47" s="28"/>
      <c r="D47" s="27"/>
      <c r="E47" s="27"/>
      <c r="F47" s="67">
        <v>0</v>
      </c>
      <c r="G47" s="75"/>
      <c r="H47" s="67">
        <v>6000</v>
      </c>
      <c r="I47" s="67">
        <v>6000</v>
      </c>
      <c r="J47" s="67">
        <v>6000</v>
      </c>
      <c r="K47" s="67"/>
      <c r="L47" s="67"/>
      <c r="M47" s="67"/>
    </row>
    <row r="48" spans="1:13" ht="15" customHeight="1" outlineLevel="7">
      <c r="A48" s="10" t="s">
        <v>210</v>
      </c>
      <c r="B48" s="27"/>
      <c r="C48" s="28"/>
      <c r="D48" s="27"/>
      <c r="E48" s="27"/>
      <c r="F48" s="67">
        <v>13200</v>
      </c>
      <c r="G48" s="75">
        <v>6175</v>
      </c>
      <c r="H48" s="67">
        <v>17200</v>
      </c>
      <c r="I48" s="67">
        <v>17200</v>
      </c>
      <c r="J48" s="67">
        <v>17200</v>
      </c>
      <c r="K48" s="67"/>
      <c r="L48" s="67"/>
      <c r="M48" s="67"/>
    </row>
    <row r="49" spans="1:13" outlineLevel="7">
      <c r="A49" s="10" t="s">
        <v>112</v>
      </c>
      <c r="B49" s="27"/>
      <c r="C49" s="28"/>
      <c r="D49" s="27"/>
      <c r="E49" s="27"/>
      <c r="F49" s="67"/>
      <c r="G49" s="75"/>
      <c r="H49" s="67"/>
      <c r="I49" s="67"/>
      <c r="J49" s="67"/>
      <c r="K49" s="67"/>
      <c r="L49" s="67"/>
      <c r="M49" s="67"/>
    </row>
    <row r="50" spans="1:13" outlineLevel="7">
      <c r="A50" s="10" t="s">
        <v>101</v>
      </c>
      <c r="B50" s="27"/>
      <c r="C50" s="28"/>
      <c r="D50" s="27"/>
      <c r="E50" s="27"/>
      <c r="F50" s="67">
        <f>25000-5205</f>
        <v>19795</v>
      </c>
      <c r="G50" s="75"/>
      <c r="H50" s="67">
        <v>40000</v>
      </c>
      <c r="I50" s="67">
        <v>40000</v>
      </c>
      <c r="J50" s="67">
        <v>40000</v>
      </c>
      <c r="K50" s="67"/>
      <c r="L50" s="67"/>
      <c r="M50" s="67"/>
    </row>
    <row r="51" spans="1:13" outlineLevel="7">
      <c r="A51" s="10" t="s">
        <v>258</v>
      </c>
      <c r="B51" s="27"/>
      <c r="C51" s="28"/>
      <c r="D51" s="27"/>
      <c r="E51" s="27"/>
      <c r="F51" s="67"/>
      <c r="G51" s="75"/>
      <c r="H51" s="67">
        <v>30000</v>
      </c>
      <c r="I51" s="67"/>
      <c r="J51" s="67"/>
      <c r="K51" s="67"/>
      <c r="L51" s="67"/>
      <c r="M51" s="67"/>
    </row>
    <row r="52" spans="1:13" outlineLevel="7">
      <c r="A52" s="10" t="s">
        <v>27</v>
      </c>
      <c r="B52" s="27"/>
      <c r="C52" s="28"/>
      <c r="D52" s="27"/>
      <c r="E52" s="27"/>
      <c r="F52" s="67"/>
      <c r="G52" s="75"/>
      <c r="H52" s="67">
        <v>35000</v>
      </c>
      <c r="I52" s="67">
        <v>35000</v>
      </c>
      <c r="J52" s="67">
        <v>35000</v>
      </c>
      <c r="K52" s="67"/>
      <c r="L52" s="67"/>
      <c r="M52" s="67"/>
    </row>
    <row r="53" spans="1:13" outlineLevel="7">
      <c r="A53" s="8" t="s">
        <v>25</v>
      </c>
      <c r="B53" s="23"/>
      <c r="C53" s="24"/>
      <c r="D53" s="23"/>
      <c r="E53" s="23"/>
      <c r="F53" s="67">
        <v>2000</v>
      </c>
      <c r="G53" s="66"/>
      <c r="H53" s="67">
        <v>10000</v>
      </c>
      <c r="I53" s="67">
        <v>10000</v>
      </c>
      <c r="J53" s="67">
        <v>10000</v>
      </c>
      <c r="K53" s="67"/>
      <c r="L53" s="67"/>
      <c r="M53" s="67"/>
    </row>
    <row r="54" spans="1:13" outlineLevel="7">
      <c r="A54" s="8" t="s">
        <v>26</v>
      </c>
      <c r="B54" s="23"/>
      <c r="C54" s="24"/>
      <c r="D54" s="23"/>
      <c r="E54" s="23"/>
      <c r="F54" s="67">
        <v>5205</v>
      </c>
      <c r="G54" s="66">
        <v>5205</v>
      </c>
      <c r="H54" s="67">
        <v>5000</v>
      </c>
      <c r="I54" s="67">
        <v>5000</v>
      </c>
      <c r="J54" s="67">
        <v>5000</v>
      </c>
      <c r="K54" s="67"/>
      <c r="L54" s="67"/>
      <c r="M54" s="67"/>
    </row>
    <row r="55" spans="1:13" outlineLevel="7">
      <c r="A55" s="8"/>
      <c r="B55" s="19" t="s">
        <v>17</v>
      </c>
      <c r="C55" s="87" t="s">
        <v>118</v>
      </c>
      <c r="D55" s="19" t="s">
        <v>252</v>
      </c>
      <c r="E55" s="19" t="s">
        <v>62</v>
      </c>
      <c r="F55" s="169">
        <f>SUM(F56:F57)</f>
        <v>23133</v>
      </c>
      <c r="G55" s="169">
        <f t="shared" ref="G55:M55" si="21">SUM(G56:G57)</f>
        <v>12710</v>
      </c>
      <c r="H55" s="169">
        <f t="shared" si="21"/>
        <v>30251</v>
      </c>
      <c r="I55" s="169">
        <f t="shared" si="21"/>
        <v>30251</v>
      </c>
      <c r="J55" s="169">
        <f t="shared" si="21"/>
        <v>30251</v>
      </c>
      <c r="K55" s="169">
        <f t="shared" si="21"/>
        <v>0</v>
      </c>
      <c r="L55" s="169">
        <f t="shared" si="21"/>
        <v>0</v>
      </c>
      <c r="M55" s="169">
        <f t="shared" si="21"/>
        <v>0</v>
      </c>
    </row>
    <row r="56" spans="1:13" outlineLevel="7">
      <c r="A56" s="8" t="s">
        <v>208</v>
      </c>
      <c r="B56" s="23"/>
      <c r="C56" s="24"/>
      <c r="D56" s="23"/>
      <c r="E56" s="23"/>
      <c r="F56" s="67">
        <v>0</v>
      </c>
      <c r="G56" s="66"/>
      <c r="H56" s="67">
        <v>5751</v>
      </c>
      <c r="I56" s="67">
        <v>5751</v>
      </c>
      <c r="J56" s="67">
        <v>5751</v>
      </c>
      <c r="K56" s="67"/>
      <c r="L56" s="67"/>
      <c r="M56" s="67"/>
    </row>
    <row r="57" spans="1:13" outlineLevel="7">
      <c r="A57" s="11" t="s">
        <v>248</v>
      </c>
      <c r="B57" s="29"/>
      <c r="C57" s="30"/>
      <c r="D57" s="29"/>
      <c r="E57" s="29"/>
      <c r="F57" s="67">
        <v>23133</v>
      </c>
      <c r="G57" s="75">
        <v>12710</v>
      </c>
      <c r="H57" s="67">
        <v>24500</v>
      </c>
      <c r="I57" s="67">
        <v>24500</v>
      </c>
      <c r="J57" s="67">
        <v>24500</v>
      </c>
      <c r="K57" s="67"/>
      <c r="L57" s="67"/>
      <c r="M57" s="67"/>
    </row>
    <row r="58" spans="1:13" outlineLevel="7">
      <c r="A58" s="4" t="s">
        <v>98</v>
      </c>
      <c r="B58" s="19" t="s">
        <v>17</v>
      </c>
      <c r="C58" s="87" t="s">
        <v>118</v>
      </c>
      <c r="D58" s="19" t="s">
        <v>28</v>
      </c>
      <c r="E58" s="19" t="s">
        <v>62</v>
      </c>
      <c r="F58" s="65">
        <v>1000</v>
      </c>
      <c r="G58" s="65"/>
      <c r="H58" s="65">
        <v>1000</v>
      </c>
      <c r="I58" s="65">
        <v>1000</v>
      </c>
      <c r="J58" s="65">
        <v>1000</v>
      </c>
      <c r="K58" s="65"/>
      <c r="L58" s="65"/>
      <c r="M58" s="65"/>
    </row>
    <row r="59" spans="1:13" outlineLevel="7">
      <c r="A59" s="48"/>
      <c r="B59" s="49" t="s">
        <v>17</v>
      </c>
      <c r="C59" s="87" t="s">
        <v>118</v>
      </c>
      <c r="D59" s="49" t="s">
        <v>30</v>
      </c>
      <c r="E59" s="49" t="s">
        <v>62</v>
      </c>
      <c r="F59" s="69">
        <f t="shared" ref="F59" si="22">SUM(F60:F62)</f>
        <v>2000</v>
      </c>
      <c r="G59" s="69">
        <f t="shared" ref="G59" si="23">SUM(G60:G62)</f>
        <v>570</v>
      </c>
      <c r="H59" s="69">
        <f t="shared" ref="H59:J59" si="24">SUM(H60:H62)</f>
        <v>2000</v>
      </c>
      <c r="I59" s="69">
        <f t="shared" si="24"/>
        <v>2000</v>
      </c>
      <c r="J59" s="69">
        <f t="shared" si="24"/>
        <v>2000</v>
      </c>
      <c r="K59" s="69">
        <f t="shared" ref="K59:M59" si="25">SUM(K60:K62)</f>
        <v>0</v>
      </c>
      <c r="L59" s="69">
        <f t="shared" si="25"/>
        <v>0</v>
      </c>
      <c r="M59" s="69">
        <f t="shared" si="25"/>
        <v>0</v>
      </c>
    </row>
    <row r="60" spans="1:13" outlineLevel="7">
      <c r="A60" s="53" t="s">
        <v>29</v>
      </c>
      <c r="B60" s="54"/>
      <c r="C60" s="31"/>
      <c r="D60" s="54"/>
      <c r="E60" s="54"/>
      <c r="F60" s="70">
        <v>1500</v>
      </c>
      <c r="G60" s="70">
        <v>570</v>
      </c>
      <c r="H60" s="70">
        <v>1500</v>
      </c>
      <c r="I60" s="70">
        <v>1500</v>
      </c>
      <c r="J60" s="70">
        <v>1500</v>
      </c>
      <c r="K60" s="70"/>
      <c r="L60" s="70"/>
      <c r="M60" s="70"/>
    </row>
    <row r="61" spans="1:13" outlineLevel="7">
      <c r="A61" s="53" t="s">
        <v>99</v>
      </c>
      <c r="B61" s="54"/>
      <c r="C61" s="31"/>
      <c r="D61" s="54"/>
      <c r="E61" s="54"/>
      <c r="F61" s="70"/>
      <c r="G61" s="70"/>
      <c r="H61" s="70"/>
      <c r="I61" s="70"/>
      <c r="J61" s="70"/>
      <c r="K61" s="70"/>
      <c r="L61" s="70"/>
      <c r="M61" s="70"/>
    </row>
    <row r="62" spans="1:13" outlineLevel="7">
      <c r="A62" s="53" t="s">
        <v>108</v>
      </c>
      <c r="B62" s="54"/>
      <c r="C62" s="31"/>
      <c r="D62" s="54"/>
      <c r="E62" s="54"/>
      <c r="F62" s="70">
        <v>500</v>
      </c>
      <c r="G62" s="70"/>
      <c r="H62" s="70">
        <v>500</v>
      </c>
      <c r="I62" s="70">
        <v>500</v>
      </c>
      <c r="J62" s="70">
        <v>500</v>
      </c>
      <c r="K62" s="70"/>
      <c r="L62" s="70"/>
      <c r="M62" s="70"/>
    </row>
    <row r="63" spans="1:13" ht="25.5" outlineLevel="7">
      <c r="A63" s="136" t="s">
        <v>44</v>
      </c>
      <c r="B63" s="137"/>
      <c r="C63" s="138"/>
      <c r="D63" s="139"/>
      <c r="E63" s="139"/>
      <c r="F63" s="62">
        <f>SUM(F64:F72)</f>
        <v>236379</v>
      </c>
      <c r="G63" s="62">
        <f t="shared" ref="G63:M63" si="26">SUM(G64:G72)</f>
        <v>236379</v>
      </c>
      <c r="H63" s="62">
        <f t="shared" si="26"/>
        <v>0</v>
      </c>
      <c r="I63" s="62">
        <f t="shared" si="26"/>
        <v>0</v>
      </c>
      <c r="J63" s="62">
        <f t="shared" si="26"/>
        <v>0</v>
      </c>
      <c r="K63" s="62">
        <f>SUM(K64:K72)</f>
        <v>0</v>
      </c>
      <c r="L63" s="62">
        <f t="shared" si="26"/>
        <v>0</v>
      </c>
      <c r="M63" s="62">
        <f t="shared" si="26"/>
        <v>0</v>
      </c>
    </row>
    <row r="64" spans="1:13" ht="38.25" outlineLevel="7">
      <c r="A64" s="8" t="s">
        <v>143</v>
      </c>
      <c r="B64" s="23" t="s">
        <v>46</v>
      </c>
      <c r="C64" s="31" t="s">
        <v>126</v>
      </c>
      <c r="D64" s="23" t="s">
        <v>45</v>
      </c>
      <c r="E64" s="23" t="s">
        <v>62</v>
      </c>
      <c r="F64" s="66">
        <v>35000</v>
      </c>
      <c r="G64" s="66">
        <v>35000</v>
      </c>
      <c r="H64" s="66"/>
      <c r="I64" s="66"/>
      <c r="J64" s="66"/>
      <c r="K64" s="66"/>
      <c r="L64" s="66"/>
      <c r="M64" s="66"/>
    </row>
    <row r="65" spans="1:13" ht="38.25" outlineLevel="7">
      <c r="A65" s="8" t="s">
        <v>144</v>
      </c>
      <c r="B65" s="23" t="s">
        <v>34</v>
      </c>
      <c r="C65" s="31" t="s">
        <v>126</v>
      </c>
      <c r="D65" s="23" t="s">
        <v>45</v>
      </c>
      <c r="E65" s="23" t="s">
        <v>62</v>
      </c>
      <c r="F65" s="66">
        <v>185000</v>
      </c>
      <c r="G65" s="66">
        <v>185000</v>
      </c>
      <c r="H65" s="66"/>
      <c r="I65" s="66"/>
      <c r="J65" s="66"/>
      <c r="K65" s="66"/>
      <c r="L65" s="66"/>
      <c r="M65" s="66"/>
    </row>
    <row r="66" spans="1:13" ht="25.5" outlineLevel="7">
      <c r="A66" s="8" t="s">
        <v>82</v>
      </c>
      <c r="B66" s="23" t="s">
        <v>34</v>
      </c>
      <c r="C66" s="31" t="s">
        <v>127</v>
      </c>
      <c r="D66" s="23" t="s">
        <v>45</v>
      </c>
      <c r="E66" s="23" t="s">
        <v>62</v>
      </c>
      <c r="F66" s="66">
        <v>10000</v>
      </c>
      <c r="G66" s="66">
        <v>10000</v>
      </c>
      <c r="H66" s="66"/>
      <c r="I66" s="66"/>
      <c r="J66" s="66"/>
      <c r="K66" s="66"/>
      <c r="L66" s="66"/>
      <c r="M66" s="66"/>
    </row>
    <row r="67" spans="1:13" ht="38.25" outlineLevel="7">
      <c r="A67" s="8" t="s">
        <v>145</v>
      </c>
      <c r="B67" s="23" t="s">
        <v>46</v>
      </c>
      <c r="C67" s="31" t="s">
        <v>128</v>
      </c>
      <c r="D67" s="23" t="s">
        <v>45</v>
      </c>
      <c r="E67" s="23" t="s">
        <v>62</v>
      </c>
      <c r="F67" s="66">
        <v>2379</v>
      </c>
      <c r="G67" s="66">
        <v>2379</v>
      </c>
      <c r="H67" s="66"/>
      <c r="I67" s="66"/>
      <c r="J67" s="66"/>
      <c r="K67" s="66"/>
      <c r="L67" s="66"/>
      <c r="M67" s="66"/>
    </row>
    <row r="68" spans="1:13" ht="15" customHeight="1" outlineLevel="7">
      <c r="A68" s="8" t="s">
        <v>83</v>
      </c>
      <c r="B68" s="23" t="s">
        <v>47</v>
      </c>
      <c r="C68" s="31" t="s">
        <v>129</v>
      </c>
      <c r="D68" s="23" t="s">
        <v>45</v>
      </c>
      <c r="E68" s="23" t="s">
        <v>62</v>
      </c>
      <c r="F68" s="66"/>
      <c r="G68" s="66"/>
      <c r="H68" s="66"/>
      <c r="I68" s="66"/>
      <c r="J68" s="66"/>
      <c r="K68" s="66"/>
      <c r="L68" s="66"/>
      <c r="M68" s="66"/>
    </row>
    <row r="69" spans="1:13" outlineLevel="7">
      <c r="A69" s="96" t="s">
        <v>96</v>
      </c>
      <c r="B69" s="23" t="s">
        <v>12</v>
      </c>
      <c r="C69" s="31" t="s">
        <v>124</v>
      </c>
      <c r="D69" s="23" t="s">
        <v>45</v>
      </c>
      <c r="E69" s="23" t="s">
        <v>62</v>
      </c>
      <c r="F69" s="94">
        <v>4000</v>
      </c>
      <c r="G69" s="94">
        <v>4000</v>
      </c>
      <c r="H69" s="94"/>
      <c r="I69" s="94"/>
      <c r="J69" s="94"/>
      <c r="K69" s="94"/>
      <c r="L69" s="94"/>
      <c r="M69" s="94"/>
    </row>
    <row r="70" spans="1:13" ht="25.5" outlineLevel="7">
      <c r="A70" s="8" t="s">
        <v>84</v>
      </c>
      <c r="B70" s="23" t="s">
        <v>43</v>
      </c>
      <c r="C70" s="31" t="s">
        <v>130</v>
      </c>
      <c r="D70" s="23" t="s">
        <v>45</v>
      </c>
      <c r="E70" s="23" t="s">
        <v>62</v>
      </c>
      <c r="F70" s="94"/>
      <c r="G70" s="94"/>
      <c r="H70" s="94"/>
      <c r="I70" s="94"/>
      <c r="J70" s="94"/>
      <c r="K70" s="94"/>
      <c r="L70" s="94"/>
      <c r="M70" s="94"/>
    </row>
    <row r="71" spans="1:13" ht="38.25" outlineLevel="7">
      <c r="A71" s="97" t="s">
        <v>85</v>
      </c>
      <c r="B71" s="98" t="s">
        <v>48</v>
      </c>
      <c r="C71" s="99" t="s">
        <v>131</v>
      </c>
      <c r="D71" s="98" t="s">
        <v>45</v>
      </c>
      <c r="E71" s="98" t="s">
        <v>62</v>
      </c>
      <c r="F71" s="66"/>
      <c r="G71" s="66"/>
      <c r="H71" s="66"/>
      <c r="I71" s="66"/>
      <c r="J71" s="66"/>
      <c r="K71" s="66"/>
      <c r="L71" s="66"/>
      <c r="M71" s="66"/>
    </row>
    <row r="72" spans="1:13" outlineLevel="7">
      <c r="A72" s="53" t="s">
        <v>125</v>
      </c>
      <c r="B72" s="100" t="s">
        <v>34</v>
      </c>
      <c r="C72" s="31" t="s">
        <v>132</v>
      </c>
      <c r="D72" s="101" t="s">
        <v>45</v>
      </c>
      <c r="E72" s="23" t="s">
        <v>62</v>
      </c>
      <c r="F72" s="94"/>
      <c r="G72" s="66"/>
      <c r="H72" s="67"/>
      <c r="I72" s="67"/>
      <c r="J72" s="67"/>
      <c r="K72" s="94"/>
      <c r="L72" s="94"/>
      <c r="M72" s="94"/>
    </row>
    <row r="73" spans="1:13" outlineLevel="4">
      <c r="A73" s="153" t="s">
        <v>193</v>
      </c>
      <c r="B73" s="17" t="s">
        <v>32</v>
      </c>
      <c r="C73" s="155" t="s">
        <v>123</v>
      </c>
      <c r="D73" s="17" t="s">
        <v>33</v>
      </c>
      <c r="E73" s="17" t="s">
        <v>62</v>
      </c>
      <c r="F73" s="154">
        <f t="shared" ref="F73" si="27">SUM(F74:F75)</f>
        <v>0</v>
      </c>
      <c r="G73" s="154">
        <f t="shared" ref="G73:K73" si="28">SUM(G74:G75)</f>
        <v>0</v>
      </c>
      <c r="H73" s="154">
        <f t="shared" si="28"/>
        <v>0</v>
      </c>
      <c r="I73" s="154">
        <f t="shared" si="28"/>
        <v>0</v>
      </c>
      <c r="J73" s="154">
        <f t="shared" si="28"/>
        <v>0</v>
      </c>
      <c r="K73" s="154">
        <f t="shared" si="28"/>
        <v>0</v>
      </c>
      <c r="L73" s="72"/>
      <c r="M73" s="72"/>
    </row>
    <row r="74" spans="1:13" ht="28.5" customHeight="1" outlineLevel="4">
      <c r="A74" s="53" t="s">
        <v>194</v>
      </c>
      <c r="B74" s="116"/>
      <c r="C74" s="120"/>
      <c r="D74" s="118"/>
      <c r="E74" s="17"/>
      <c r="F74" s="67"/>
      <c r="G74" s="66"/>
      <c r="H74" s="67"/>
      <c r="I74" s="67"/>
      <c r="J74" s="67"/>
      <c r="K74" s="67"/>
      <c r="L74" s="67"/>
      <c r="M74" s="67"/>
    </row>
    <row r="75" spans="1:13" outlineLevel="4">
      <c r="A75" s="53" t="s">
        <v>195</v>
      </c>
      <c r="B75" s="116"/>
      <c r="C75" s="120"/>
      <c r="D75" s="118"/>
      <c r="E75" s="17"/>
      <c r="F75" s="67"/>
      <c r="G75" s="66"/>
      <c r="H75" s="67"/>
      <c r="I75" s="67"/>
      <c r="J75" s="67"/>
      <c r="K75" s="67"/>
      <c r="L75" s="67"/>
      <c r="M75" s="67"/>
    </row>
    <row r="76" spans="1:13" ht="25.5" outlineLevel="4">
      <c r="A76" s="7" t="s">
        <v>76</v>
      </c>
      <c r="B76" s="17"/>
      <c r="C76" s="21" t="s">
        <v>122</v>
      </c>
      <c r="D76" s="17" t="s">
        <v>23</v>
      </c>
      <c r="E76" s="17" t="s">
        <v>62</v>
      </c>
      <c r="F76" s="72">
        <f t="shared" ref="F76" si="29">SUM(F77:F80)</f>
        <v>109750</v>
      </c>
      <c r="G76" s="62"/>
      <c r="H76" s="72">
        <f>SUM(H77:H80)</f>
        <v>216346</v>
      </c>
      <c r="I76" s="72">
        <f t="shared" ref="I76:M76" si="30">SUM(I77:I80)</f>
        <v>0</v>
      </c>
      <c r="J76" s="72">
        <f t="shared" si="30"/>
        <v>0</v>
      </c>
      <c r="K76" s="72">
        <f t="shared" si="30"/>
        <v>0</v>
      </c>
      <c r="L76" s="72">
        <f t="shared" si="30"/>
        <v>0</v>
      </c>
      <c r="M76" s="72">
        <f t="shared" si="30"/>
        <v>0</v>
      </c>
    </row>
    <row r="77" spans="1:13" ht="38.25" outlineLevel="4">
      <c r="A77" s="8" t="s">
        <v>138</v>
      </c>
      <c r="B77" s="23" t="s">
        <v>36</v>
      </c>
      <c r="C77" s="31" t="s">
        <v>122</v>
      </c>
      <c r="D77" s="23" t="s">
        <v>23</v>
      </c>
      <c r="E77" s="23" t="s">
        <v>62</v>
      </c>
      <c r="F77" s="67"/>
      <c r="G77" s="66"/>
      <c r="H77" s="67"/>
      <c r="I77" s="67"/>
      <c r="J77" s="67"/>
      <c r="K77" s="67"/>
      <c r="L77" s="67"/>
      <c r="M77" s="67"/>
    </row>
    <row r="78" spans="1:13" outlineLevel="4">
      <c r="A78" s="8"/>
      <c r="B78" s="23" t="s">
        <v>34</v>
      </c>
      <c r="C78" s="31" t="s">
        <v>122</v>
      </c>
      <c r="D78" s="23" t="s">
        <v>23</v>
      </c>
      <c r="E78" s="23" t="s">
        <v>62</v>
      </c>
      <c r="F78" s="67">
        <v>109750</v>
      </c>
      <c r="G78" s="66"/>
      <c r="H78" s="67"/>
      <c r="I78" s="67"/>
      <c r="J78" s="67"/>
      <c r="K78" s="67"/>
      <c r="L78" s="67"/>
      <c r="M78" s="67"/>
    </row>
    <row r="79" spans="1:13" ht="25.5" outlineLevel="4">
      <c r="A79" s="8" t="s">
        <v>219</v>
      </c>
      <c r="B79" s="23" t="s">
        <v>36</v>
      </c>
      <c r="C79" s="31" t="s">
        <v>220</v>
      </c>
      <c r="D79" s="23" t="s">
        <v>23</v>
      </c>
      <c r="E79" s="23" t="s">
        <v>191</v>
      </c>
      <c r="F79" s="67"/>
      <c r="G79" s="66"/>
      <c r="H79" s="178">
        <v>194711</v>
      </c>
      <c r="I79" s="178"/>
      <c r="J79" s="67"/>
      <c r="K79" s="67"/>
      <c r="L79" s="67"/>
      <c r="M79" s="67"/>
    </row>
    <row r="80" spans="1:13" outlineLevel="4">
      <c r="A80" s="8" t="s">
        <v>221</v>
      </c>
      <c r="B80" s="23" t="s">
        <v>36</v>
      </c>
      <c r="C80" s="31" t="s">
        <v>220</v>
      </c>
      <c r="D80" s="23" t="s">
        <v>23</v>
      </c>
      <c r="E80" s="23" t="s">
        <v>88</v>
      </c>
      <c r="F80" s="67"/>
      <c r="G80" s="66"/>
      <c r="H80" s="178">
        <v>21635</v>
      </c>
      <c r="I80" s="178"/>
      <c r="J80" s="67"/>
      <c r="K80" s="67"/>
      <c r="L80" s="67"/>
      <c r="M80" s="67"/>
    </row>
    <row r="81" spans="1:13" outlineLevel="4">
      <c r="A81" s="7" t="s">
        <v>79</v>
      </c>
      <c r="B81" s="17" t="s">
        <v>34</v>
      </c>
      <c r="C81" s="21" t="s">
        <v>133</v>
      </c>
      <c r="D81" s="17" t="s">
        <v>23</v>
      </c>
      <c r="E81" s="17" t="s">
        <v>62</v>
      </c>
      <c r="F81" s="62">
        <f t="shared" ref="F81" si="31">SUM(F82:F83)</f>
        <v>0</v>
      </c>
      <c r="G81" s="62">
        <f t="shared" ref="G81:M81" si="32">SUM(G82:G83)</f>
        <v>0</v>
      </c>
      <c r="H81" s="62">
        <f t="shared" si="32"/>
        <v>0</v>
      </c>
      <c r="I81" s="62">
        <f t="shared" si="32"/>
        <v>0</v>
      </c>
      <c r="J81" s="62">
        <f t="shared" si="32"/>
        <v>0</v>
      </c>
      <c r="K81" s="62">
        <f t="shared" si="32"/>
        <v>0</v>
      </c>
      <c r="L81" s="62">
        <f t="shared" si="32"/>
        <v>0</v>
      </c>
      <c r="M81" s="62">
        <f t="shared" si="32"/>
        <v>0</v>
      </c>
    </row>
    <row r="82" spans="1:13" ht="25.5" outlineLevel="4">
      <c r="A82" s="8" t="s">
        <v>196</v>
      </c>
      <c r="B82" s="23"/>
      <c r="C82" s="31"/>
      <c r="D82" s="23"/>
      <c r="E82" s="23"/>
      <c r="F82" s="66"/>
      <c r="G82" s="66"/>
      <c r="H82" s="66"/>
      <c r="I82" s="66"/>
      <c r="J82" s="66"/>
      <c r="K82" s="66"/>
      <c r="L82" s="66"/>
      <c r="M82" s="66"/>
    </row>
    <row r="83" spans="1:13" outlineLevel="4">
      <c r="A83" s="8"/>
      <c r="B83" s="23"/>
      <c r="C83" s="31"/>
      <c r="D83" s="23"/>
      <c r="E83" s="23"/>
      <c r="F83" s="66"/>
      <c r="G83" s="66"/>
      <c r="H83" s="66"/>
      <c r="I83" s="66"/>
      <c r="J83" s="66"/>
      <c r="K83" s="66"/>
      <c r="L83" s="66"/>
      <c r="M83" s="66"/>
    </row>
    <row r="84" spans="1:13" outlineLevel="4">
      <c r="A84" s="7" t="s">
        <v>77</v>
      </c>
      <c r="B84" s="17" t="s">
        <v>34</v>
      </c>
      <c r="C84" s="21" t="s">
        <v>134</v>
      </c>
      <c r="D84" s="17" t="s">
        <v>23</v>
      </c>
      <c r="E84" s="17" t="s">
        <v>62</v>
      </c>
      <c r="F84" s="62">
        <v>20000</v>
      </c>
      <c r="G84" s="62">
        <v>6621.6</v>
      </c>
      <c r="H84" s="62">
        <v>35000</v>
      </c>
      <c r="I84" s="62">
        <v>35000</v>
      </c>
      <c r="J84" s="62">
        <v>35000</v>
      </c>
      <c r="K84" s="62"/>
      <c r="L84" s="62"/>
      <c r="M84" s="62"/>
    </row>
    <row r="85" spans="1:13" ht="15.75" customHeight="1" outlineLevel="4">
      <c r="A85" s="50" t="s">
        <v>121</v>
      </c>
      <c r="B85" s="51" t="s">
        <v>31</v>
      </c>
      <c r="C85" s="52" t="s">
        <v>120</v>
      </c>
      <c r="D85" s="51" t="s">
        <v>251</v>
      </c>
      <c r="E85" s="51" t="s">
        <v>62</v>
      </c>
      <c r="F85" s="62">
        <v>65000</v>
      </c>
      <c r="G85" s="62">
        <v>65000</v>
      </c>
      <c r="H85" s="62"/>
      <c r="I85" s="62"/>
      <c r="J85" s="62"/>
      <c r="K85" s="62"/>
      <c r="L85" s="62"/>
      <c r="M85" s="62"/>
    </row>
    <row r="86" spans="1:13" ht="15.75" customHeight="1" outlineLevel="4">
      <c r="A86" s="153" t="s">
        <v>137</v>
      </c>
      <c r="B86" s="123" t="s">
        <v>34</v>
      </c>
      <c r="C86" s="55" t="s">
        <v>136</v>
      </c>
      <c r="D86" s="123" t="s">
        <v>33</v>
      </c>
      <c r="E86" s="123" t="s">
        <v>62</v>
      </c>
      <c r="F86" s="62">
        <f t="shared" ref="F86" si="33">SUM(F87:F89)</f>
        <v>0</v>
      </c>
      <c r="G86" s="62">
        <f t="shared" ref="G86" si="34">SUM(G87:G89)</f>
        <v>0</v>
      </c>
      <c r="H86" s="62">
        <f>SUM(H87:H89)</f>
        <v>0</v>
      </c>
      <c r="I86" s="62">
        <f t="shared" ref="I86:M86" si="35">SUM(I87:I89)</f>
        <v>0</v>
      </c>
      <c r="J86" s="62">
        <f t="shared" si="35"/>
        <v>0</v>
      </c>
      <c r="K86" s="62">
        <f t="shared" si="35"/>
        <v>0</v>
      </c>
      <c r="L86" s="62">
        <f t="shared" si="35"/>
        <v>0</v>
      </c>
      <c r="M86" s="62">
        <f t="shared" si="35"/>
        <v>0</v>
      </c>
    </row>
    <row r="87" spans="1:13" ht="15.75" customHeight="1" outlineLevel="4">
      <c r="A87" s="53" t="s">
        <v>203</v>
      </c>
      <c r="B87" s="100"/>
      <c r="C87" s="31"/>
      <c r="D87" s="100"/>
      <c r="E87" s="100"/>
      <c r="F87" s="159"/>
      <c r="G87" s="159"/>
      <c r="H87" s="159"/>
      <c r="I87" s="159"/>
      <c r="J87" s="159"/>
      <c r="K87" s="159"/>
      <c r="L87" s="159"/>
      <c r="M87" s="159"/>
    </row>
    <row r="88" spans="1:13" ht="15.75" customHeight="1" outlineLevel="4">
      <c r="A88" s="53"/>
      <c r="B88" s="100"/>
      <c r="C88" s="31"/>
      <c r="D88" s="100"/>
      <c r="E88" s="100"/>
      <c r="F88" s="159"/>
      <c r="G88" s="159"/>
      <c r="H88" s="159"/>
      <c r="I88" s="159"/>
      <c r="J88" s="159"/>
      <c r="K88" s="159"/>
      <c r="L88" s="159"/>
      <c r="M88" s="159"/>
    </row>
    <row r="89" spans="1:13" ht="15.75" customHeight="1" outlineLevel="4">
      <c r="A89" s="53"/>
      <c r="B89" s="100"/>
      <c r="C89" s="31"/>
      <c r="D89" s="100"/>
      <c r="E89" s="100"/>
      <c r="F89" s="159"/>
      <c r="G89" s="159"/>
      <c r="H89" s="159"/>
      <c r="I89" s="159"/>
      <c r="J89" s="159"/>
      <c r="K89" s="159"/>
      <c r="L89" s="159"/>
      <c r="M89" s="159"/>
    </row>
    <row r="90" spans="1:13" ht="15.75" customHeight="1" outlineLevel="4">
      <c r="A90" s="179" t="s">
        <v>240</v>
      </c>
      <c r="B90" s="180" t="s">
        <v>34</v>
      </c>
      <c r="C90" s="124" t="s">
        <v>241</v>
      </c>
      <c r="D90" s="180"/>
      <c r="E90" s="180" t="s">
        <v>50</v>
      </c>
      <c r="F90" s="181">
        <f>F91+F92</f>
        <v>39060</v>
      </c>
      <c r="G90" s="181">
        <f t="shared" ref="G90:M90" si="36">G91+G92</f>
        <v>19157.990000000002</v>
      </c>
      <c r="H90" s="181">
        <f t="shared" si="36"/>
        <v>0</v>
      </c>
      <c r="I90" s="181">
        <f t="shared" si="36"/>
        <v>0</v>
      </c>
      <c r="J90" s="181">
        <f t="shared" si="36"/>
        <v>0</v>
      </c>
      <c r="K90" s="181">
        <f t="shared" si="36"/>
        <v>0</v>
      </c>
      <c r="L90" s="181">
        <f t="shared" si="36"/>
        <v>0</v>
      </c>
      <c r="M90" s="181">
        <f t="shared" si="36"/>
        <v>0</v>
      </c>
    </row>
    <row r="91" spans="1:13" ht="15.75" customHeight="1" outlineLevel="4">
      <c r="A91" s="53"/>
      <c r="B91" s="100" t="s">
        <v>34</v>
      </c>
      <c r="C91" s="99" t="s">
        <v>241</v>
      </c>
      <c r="D91" s="100" t="s">
        <v>18</v>
      </c>
      <c r="E91" s="100" t="s">
        <v>50</v>
      </c>
      <c r="F91" s="70">
        <v>30000</v>
      </c>
      <c r="G91" s="70">
        <v>14714.29</v>
      </c>
      <c r="H91" s="70"/>
      <c r="I91" s="70"/>
      <c r="J91" s="70"/>
      <c r="K91" s="70"/>
      <c r="L91" s="70"/>
      <c r="M91" s="70"/>
    </row>
    <row r="92" spans="1:13" ht="15.75" customHeight="1" outlineLevel="4">
      <c r="A92" s="53"/>
      <c r="B92" s="100" t="s">
        <v>34</v>
      </c>
      <c r="C92" s="99" t="s">
        <v>241</v>
      </c>
      <c r="D92" s="100" t="s">
        <v>63</v>
      </c>
      <c r="E92" s="100" t="s">
        <v>50</v>
      </c>
      <c r="F92" s="70">
        <v>9060</v>
      </c>
      <c r="G92" s="70">
        <v>4443.7</v>
      </c>
      <c r="H92" s="70"/>
      <c r="I92" s="70"/>
      <c r="J92" s="70"/>
      <c r="K92" s="70"/>
      <c r="L92" s="70"/>
      <c r="M92" s="70"/>
    </row>
    <row r="93" spans="1:13" ht="15.75" customHeight="1" outlineLevel="4">
      <c r="A93" s="156" t="s">
        <v>180</v>
      </c>
      <c r="B93" s="157"/>
      <c r="C93" s="158" t="s">
        <v>182</v>
      </c>
      <c r="D93" s="157" t="s">
        <v>23</v>
      </c>
      <c r="E93" s="157" t="s">
        <v>62</v>
      </c>
      <c r="F93" s="160">
        <f t="shared" ref="F93" si="37">SUM(F94:F95)</f>
        <v>0</v>
      </c>
      <c r="G93" s="160">
        <f t="shared" ref="G93:M93" si="38">SUM(G94:G95)</f>
        <v>0</v>
      </c>
      <c r="H93" s="160">
        <f t="shared" si="38"/>
        <v>0</v>
      </c>
      <c r="I93" s="160">
        <f t="shared" si="38"/>
        <v>0</v>
      </c>
      <c r="J93" s="160">
        <f t="shared" si="38"/>
        <v>0</v>
      </c>
      <c r="K93" s="160">
        <f t="shared" si="38"/>
        <v>0</v>
      </c>
      <c r="L93" s="160">
        <f t="shared" si="38"/>
        <v>0</v>
      </c>
      <c r="M93" s="160">
        <f t="shared" si="38"/>
        <v>0</v>
      </c>
    </row>
    <row r="94" spans="1:13" ht="15.75" customHeight="1" outlineLevel="4">
      <c r="A94" s="53" t="s">
        <v>181</v>
      </c>
      <c r="B94" s="100" t="s">
        <v>43</v>
      </c>
      <c r="C94" s="99" t="s">
        <v>182</v>
      </c>
      <c r="D94" s="100" t="s">
        <v>23</v>
      </c>
      <c r="E94" s="100" t="s">
        <v>62</v>
      </c>
      <c r="F94" s="70"/>
      <c r="G94" s="70"/>
      <c r="H94" s="70"/>
      <c r="I94" s="70"/>
      <c r="J94" s="70"/>
      <c r="K94" s="70"/>
      <c r="L94" s="70"/>
      <c r="M94" s="70"/>
    </row>
    <row r="95" spans="1:13" ht="15.75" customHeight="1" outlineLevel="4">
      <c r="A95" s="53"/>
      <c r="B95" s="100"/>
      <c r="C95" s="31"/>
      <c r="D95" s="100"/>
      <c r="E95" s="100"/>
      <c r="F95" s="70"/>
      <c r="G95" s="70"/>
      <c r="H95" s="70"/>
      <c r="I95" s="70"/>
      <c r="J95" s="70"/>
      <c r="K95" s="70"/>
      <c r="L95" s="70"/>
      <c r="M95" s="70"/>
    </row>
    <row r="96" spans="1:13" ht="28.5" customHeight="1" outlineLevel="4">
      <c r="A96" s="140" t="s">
        <v>175</v>
      </c>
      <c r="B96" s="223" t="s">
        <v>176</v>
      </c>
      <c r="C96" s="224"/>
      <c r="D96" s="224"/>
      <c r="E96" s="225"/>
      <c r="F96" s="141">
        <f t="shared" ref="F96:M96" si="39">F97</f>
        <v>0</v>
      </c>
      <c r="G96" s="141">
        <f t="shared" si="39"/>
        <v>0</v>
      </c>
      <c r="H96" s="141">
        <f t="shared" si="39"/>
        <v>5000</v>
      </c>
      <c r="I96" s="141">
        <f t="shared" si="39"/>
        <v>5000</v>
      </c>
      <c r="J96" s="141">
        <f t="shared" si="39"/>
        <v>5000</v>
      </c>
      <c r="K96" s="141">
        <f t="shared" si="39"/>
        <v>0</v>
      </c>
      <c r="L96" s="141">
        <f t="shared" si="39"/>
        <v>0</v>
      </c>
      <c r="M96" s="141">
        <f t="shared" si="39"/>
        <v>0</v>
      </c>
    </row>
    <row r="97" spans="1:13" ht="25.5" outlineLevel="7">
      <c r="A97" s="7" t="s">
        <v>78</v>
      </c>
      <c r="B97" s="123" t="s">
        <v>34</v>
      </c>
      <c r="C97" s="124" t="s">
        <v>135</v>
      </c>
      <c r="D97" s="123" t="s">
        <v>23</v>
      </c>
      <c r="E97" s="123" t="s">
        <v>62</v>
      </c>
      <c r="F97" s="62"/>
      <c r="G97" s="62"/>
      <c r="H97" s="62">
        <v>5000</v>
      </c>
      <c r="I97" s="62">
        <v>5000</v>
      </c>
      <c r="J97" s="62">
        <v>5000</v>
      </c>
      <c r="K97" s="62"/>
      <c r="L97" s="62"/>
      <c r="M97" s="62"/>
    </row>
    <row r="98" spans="1:13" ht="24" customHeight="1" outlineLevel="7">
      <c r="A98" s="142" t="s">
        <v>148</v>
      </c>
      <c r="B98" s="232" t="s">
        <v>177</v>
      </c>
      <c r="C98" s="232"/>
      <c r="D98" s="232"/>
      <c r="E98" s="232"/>
      <c r="F98" s="108">
        <f t="shared" ref="F98" si="40">F99+F102</f>
        <v>195000</v>
      </c>
      <c r="G98" s="108">
        <f t="shared" ref="G98:M98" si="41">G99+G102</f>
        <v>26263.9</v>
      </c>
      <c r="H98" s="108">
        <f t="shared" si="41"/>
        <v>440000</v>
      </c>
      <c r="I98" s="108">
        <f t="shared" si="41"/>
        <v>200000</v>
      </c>
      <c r="J98" s="108">
        <f t="shared" si="41"/>
        <v>200000</v>
      </c>
      <c r="K98" s="108">
        <f t="shared" si="41"/>
        <v>0</v>
      </c>
      <c r="L98" s="108">
        <f t="shared" si="41"/>
        <v>0</v>
      </c>
      <c r="M98" s="108">
        <f t="shared" si="41"/>
        <v>0</v>
      </c>
    </row>
    <row r="99" spans="1:13" outlineLevel="7">
      <c r="A99" s="104" t="s">
        <v>95</v>
      </c>
      <c r="B99" s="127" t="s">
        <v>35</v>
      </c>
      <c r="C99" s="31" t="s">
        <v>213</v>
      </c>
      <c r="D99" s="127" t="s">
        <v>23</v>
      </c>
      <c r="E99" s="105" t="s">
        <v>62</v>
      </c>
      <c r="F99" s="107">
        <f t="shared" ref="F99" si="42">F100+F101</f>
        <v>0</v>
      </c>
      <c r="G99" s="107">
        <f t="shared" ref="G99:M99" si="43">G100+G101</f>
        <v>0</v>
      </c>
      <c r="H99" s="107">
        <f t="shared" si="43"/>
        <v>0</v>
      </c>
      <c r="I99" s="107">
        <f t="shared" si="43"/>
        <v>0</v>
      </c>
      <c r="J99" s="107">
        <f t="shared" si="43"/>
        <v>0</v>
      </c>
      <c r="K99" s="107">
        <f t="shared" si="43"/>
        <v>0</v>
      </c>
      <c r="L99" s="107">
        <f t="shared" si="43"/>
        <v>0</v>
      </c>
      <c r="M99" s="107">
        <f t="shared" si="43"/>
        <v>0</v>
      </c>
    </row>
    <row r="100" spans="1:13" outlineLevel="7">
      <c r="A100" s="104" t="s">
        <v>155</v>
      </c>
      <c r="B100" s="105"/>
      <c r="C100" s="106"/>
      <c r="D100" s="105"/>
      <c r="E100" s="105"/>
      <c r="F100" s="73"/>
      <c r="G100" s="73"/>
      <c r="H100" s="73"/>
      <c r="I100" s="73"/>
      <c r="J100" s="73"/>
      <c r="K100" s="73"/>
      <c r="L100" s="73"/>
      <c r="M100" s="73"/>
    </row>
    <row r="101" spans="1:13" outlineLevel="7">
      <c r="A101" s="104" t="s">
        <v>156</v>
      </c>
      <c r="B101" s="105"/>
      <c r="C101" s="106"/>
      <c r="D101" s="105"/>
      <c r="E101" s="105"/>
      <c r="F101" s="73"/>
      <c r="G101" s="73"/>
      <c r="H101" s="73"/>
      <c r="I101" s="73"/>
      <c r="J101" s="73"/>
      <c r="K101" s="73"/>
      <c r="L101" s="73"/>
      <c r="M101" s="73"/>
    </row>
    <row r="102" spans="1:13" ht="25.5" outlineLevel="7">
      <c r="A102" s="128" t="s">
        <v>49</v>
      </c>
      <c r="B102" s="129"/>
      <c r="C102" s="130"/>
      <c r="D102" s="129"/>
      <c r="E102" s="129"/>
      <c r="F102" s="62">
        <f t="shared" ref="F102" si="44">SUM(F103:F107)</f>
        <v>195000</v>
      </c>
      <c r="G102" s="62">
        <f t="shared" ref="G102:M102" si="45">SUM(G103:G107)</f>
        <v>26263.9</v>
      </c>
      <c r="H102" s="62">
        <f t="shared" si="45"/>
        <v>440000</v>
      </c>
      <c r="I102" s="62">
        <f t="shared" si="45"/>
        <v>200000</v>
      </c>
      <c r="J102" s="62">
        <f t="shared" si="45"/>
        <v>200000</v>
      </c>
      <c r="K102" s="62">
        <f t="shared" si="45"/>
        <v>0</v>
      </c>
      <c r="L102" s="62">
        <f t="shared" si="45"/>
        <v>0</v>
      </c>
      <c r="M102" s="62">
        <f t="shared" si="45"/>
        <v>0</v>
      </c>
    </row>
    <row r="103" spans="1:13" ht="51" outlineLevel="7">
      <c r="A103" s="126" t="s">
        <v>149</v>
      </c>
      <c r="B103" s="127" t="s">
        <v>35</v>
      </c>
      <c r="C103" s="31" t="s">
        <v>64</v>
      </c>
      <c r="D103" s="127" t="s">
        <v>23</v>
      </c>
      <c r="E103" s="127" t="s">
        <v>50</v>
      </c>
      <c r="F103" s="66"/>
      <c r="G103" s="66"/>
      <c r="H103" s="200">
        <v>120000</v>
      </c>
      <c r="I103" s="66"/>
      <c r="J103" s="66"/>
      <c r="K103" s="66"/>
      <c r="L103" s="66"/>
      <c r="M103" s="66"/>
    </row>
    <row r="104" spans="1:13" ht="51" outlineLevel="7">
      <c r="A104" s="126" t="s">
        <v>150</v>
      </c>
      <c r="B104" s="127" t="s">
        <v>35</v>
      </c>
      <c r="C104" s="31" t="s">
        <v>65</v>
      </c>
      <c r="D104" s="127" t="s">
        <v>23</v>
      </c>
      <c r="E104" s="127" t="s">
        <v>50</v>
      </c>
      <c r="F104" s="66"/>
      <c r="G104" s="66"/>
      <c r="H104" s="200">
        <v>120000</v>
      </c>
      <c r="I104" s="66"/>
      <c r="J104" s="66"/>
      <c r="K104" s="66"/>
      <c r="L104" s="66"/>
      <c r="M104" s="66"/>
    </row>
    <row r="105" spans="1:13" ht="51" outlineLevel="7">
      <c r="A105" s="126" t="s">
        <v>151</v>
      </c>
      <c r="B105" s="127" t="s">
        <v>35</v>
      </c>
      <c r="C105" s="31" t="s">
        <v>66</v>
      </c>
      <c r="D105" s="127" t="s">
        <v>23</v>
      </c>
      <c r="E105" s="127" t="s">
        <v>50</v>
      </c>
      <c r="F105" s="66">
        <v>110000</v>
      </c>
      <c r="G105" s="66">
        <v>26263.9</v>
      </c>
      <c r="H105" s="200">
        <v>100000</v>
      </c>
      <c r="I105" s="200">
        <v>100000</v>
      </c>
      <c r="J105" s="200">
        <v>100000</v>
      </c>
      <c r="K105" s="66"/>
      <c r="L105" s="66"/>
      <c r="M105" s="66"/>
    </row>
    <row r="106" spans="1:13" ht="51" outlineLevel="7">
      <c r="A106" s="126" t="s">
        <v>152</v>
      </c>
      <c r="B106" s="127" t="s">
        <v>35</v>
      </c>
      <c r="C106" s="31" t="s">
        <v>67</v>
      </c>
      <c r="D106" s="127" t="s">
        <v>23</v>
      </c>
      <c r="E106" s="127" t="s">
        <v>50</v>
      </c>
      <c r="F106" s="66">
        <v>85000</v>
      </c>
      <c r="G106" s="66"/>
      <c r="H106" s="200">
        <v>100000</v>
      </c>
      <c r="I106" s="200">
        <v>100000</v>
      </c>
      <c r="J106" s="200">
        <v>100000</v>
      </c>
      <c r="K106" s="66"/>
      <c r="L106" s="66"/>
      <c r="M106" s="66"/>
    </row>
    <row r="107" spans="1:13" ht="51" outlineLevel="7">
      <c r="A107" s="126" t="s">
        <v>153</v>
      </c>
      <c r="B107" s="127" t="s">
        <v>35</v>
      </c>
      <c r="C107" s="31" t="s">
        <v>68</v>
      </c>
      <c r="D107" s="127" t="s">
        <v>23</v>
      </c>
      <c r="E107" s="127" t="s">
        <v>50</v>
      </c>
      <c r="F107" s="66"/>
      <c r="G107" s="66"/>
      <c r="H107" s="66"/>
      <c r="I107" s="66"/>
      <c r="J107" s="66"/>
      <c r="K107" s="66"/>
      <c r="L107" s="66"/>
      <c r="M107" s="66"/>
    </row>
    <row r="108" spans="1:13" ht="26.25" customHeight="1" outlineLevel="7">
      <c r="A108" s="143" t="s">
        <v>157</v>
      </c>
      <c r="B108" s="229" t="s">
        <v>179</v>
      </c>
      <c r="C108" s="230"/>
      <c r="D108" s="230"/>
      <c r="E108" s="231"/>
      <c r="F108" s="108">
        <f>F109+F124+F128+F132+F135+F142+F149+F153+F162+F164+F177</f>
        <v>3128029.0300000003</v>
      </c>
      <c r="G108" s="108">
        <f t="shared" ref="G108:M108" si="46">G109+G124+G128+G132+G135+G142+G149+G153+G162+G164+G177</f>
        <v>984104.83</v>
      </c>
      <c r="H108" s="108">
        <f t="shared" si="46"/>
        <v>1451476</v>
      </c>
      <c r="I108" s="108">
        <f t="shared" si="46"/>
        <v>610957</v>
      </c>
      <c r="J108" s="108">
        <f t="shared" si="46"/>
        <v>620957</v>
      </c>
      <c r="K108" s="108">
        <f t="shared" si="46"/>
        <v>0</v>
      </c>
      <c r="L108" s="108">
        <f t="shared" si="46"/>
        <v>0</v>
      </c>
      <c r="M108" s="108">
        <f t="shared" si="46"/>
        <v>0</v>
      </c>
    </row>
    <row r="109" spans="1:13" ht="25.5" outlineLevel="7">
      <c r="A109" s="136" t="s">
        <v>49</v>
      </c>
      <c r="B109" s="144"/>
      <c r="C109" s="145"/>
      <c r="D109" s="144"/>
      <c r="E109" s="144"/>
      <c r="F109" s="62">
        <f t="shared" ref="F109" si="47">F110+F116+F121</f>
        <v>72708</v>
      </c>
      <c r="G109" s="62">
        <f t="shared" ref="G109:M109" si="48">G110+G116+G121</f>
        <v>72708</v>
      </c>
      <c r="H109" s="62">
        <f t="shared" si="48"/>
        <v>870000</v>
      </c>
      <c r="I109" s="62">
        <f t="shared" si="48"/>
        <v>70000</v>
      </c>
      <c r="J109" s="62">
        <f t="shared" si="48"/>
        <v>70000</v>
      </c>
      <c r="K109" s="62">
        <f t="shared" si="48"/>
        <v>0</v>
      </c>
      <c r="L109" s="62">
        <f t="shared" si="48"/>
        <v>0</v>
      </c>
      <c r="M109" s="62">
        <f t="shared" si="48"/>
        <v>0</v>
      </c>
    </row>
    <row r="110" spans="1:13" ht="51" outlineLevel="7">
      <c r="A110" s="111" t="s">
        <v>140</v>
      </c>
      <c r="B110" s="34" t="s">
        <v>37</v>
      </c>
      <c r="C110" s="39" t="s">
        <v>141</v>
      </c>
      <c r="D110" s="34" t="s">
        <v>23</v>
      </c>
      <c r="E110" s="34" t="s">
        <v>50</v>
      </c>
      <c r="F110" s="81">
        <f t="shared" ref="F110" si="49">SUM(F111:F114)</f>
        <v>0</v>
      </c>
      <c r="G110" s="81">
        <f t="shared" ref="G110" si="50">SUM(G111:G114)</f>
        <v>0</v>
      </c>
      <c r="H110" s="81">
        <f t="shared" ref="H110" si="51">SUM(H111:H114)</f>
        <v>720000</v>
      </c>
      <c r="I110" s="81">
        <f t="shared" ref="I110" si="52">SUM(I111:I114)</f>
        <v>0</v>
      </c>
      <c r="J110" s="81">
        <f t="shared" ref="J110" si="53">SUM(J111:J114)</f>
        <v>0</v>
      </c>
      <c r="K110" s="81">
        <f t="shared" ref="K110" si="54">SUM(K111:K114)</f>
        <v>0</v>
      </c>
      <c r="L110" s="81">
        <f t="shared" ref="L110" si="55">SUM(L111:L114)</f>
        <v>0</v>
      </c>
      <c r="M110" s="81">
        <f t="shared" ref="M110" si="56">SUM(M111:M114)</f>
        <v>0</v>
      </c>
    </row>
    <row r="111" spans="1:13" outlineLevel="7">
      <c r="A111" s="10" t="s">
        <v>51</v>
      </c>
      <c r="B111" s="27"/>
      <c r="C111" s="45"/>
      <c r="D111" s="27"/>
      <c r="E111" s="27"/>
      <c r="F111" s="75"/>
      <c r="G111" s="75"/>
      <c r="H111" s="75"/>
      <c r="I111" s="75"/>
      <c r="J111" s="75"/>
      <c r="K111" s="75"/>
      <c r="L111" s="75"/>
      <c r="M111" s="75"/>
    </row>
    <row r="112" spans="1:13" ht="27.75" customHeight="1" outlineLevel="7">
      <c r="A112" s="10" t="s">
        <v>255</v>
      </c>
      <c r="B112" s="27"/>
      <c r="C112" s="45"/>
      <c r="D112" s="27"/>
      <c r="E112" s="27"/>
      <c r="F112" s="75"/>
      <c r="G112" s="75"/>
      <c r="H112" s="199">
        <v>720000</v>
      </c>
      <c r="I112" s="75"/>
      <c r="J112" s="75"/>
      <c r="K112" s="75"/>
      <c r="L112" s="75"/>
      <c r="M112" s="75"/>
    </row>
    <row r="113" spans="1:13" outlineLevel="7">
      <c r="A113" s="10" t="s">
        <v>100</v>
      </c>
      <c r="B113" s="27"/>
      <c r="C113" s="45"/>
      <c r="D113" s="27"/>
      <c r="E113" s="27"/>
      <c r="F113" s="75"/>
      <c r="G113" s="75"/>
      <c r="H113" s="75"/>
      <c r="I113" s="75"/>
      <c r="J113" s="75"/>
      <c r="K113" s="75"/>
      <c r="L113" s="75"/>
      <c r="M113" s="75"/>
    </row>
    <row r="114" spans="1:13" outlineLevel="7">
      <c r="A114" s="10"/>
      <c r="B114" s="27"/>
      <c r="C114" s="56"/>
      <c r="D114" s="27"/>
      <c r="E114" s="27"/>
      <c r="F114" s="77"/>
      <c r="G114" s="77"/>
      <c r="H114" s="75"/>
      <c r="I114" s="77"/>
      <c r="J114" s="77"/>
      <c r="K114" s="77"/>
      <c r="L114" s="77"/>
      <c r="M114" s="77"/>
    </row>
    <row r="115" spans="1:13" outlineLevel="7">
      <c r="A115" s="109"/>
      <c r="B115" s="34"/>
      <c r="C115" s="110"/>
      <c r="D115" s="34"/>
      <c r="E115" s="34"/>
      <c r="F115" s="81"/>
      <c r="G115" s="81"/>
      <c r="H115" s="81"/>
      <c r="I115" s="81"/>
      <c r="J115" s="81"/>
      <c r="K115" s="81"/>
      <c r="L115" s="81"/>
      <c r="M115" s="81"/>
    </row>
    <row r="116" spans="1:13" ht="38.25" outlineLevel="7">
      <c r="A116" s="113" t="s">
        <v>154</v>
      </c>
      <c r="B116" s="34" t="s">
        <v>38</v>
      </c>
      <c r="C116" s="39" t="s">
        <v>139</v>
      </c>
      <c r="D116" s="34" t="s">
        <v>23</v>
      </c>
      <c r="E116" s="34" t="s">
        <v>50</v>
      </c>
      <c r="F116" s="81">
        <f t="shared" ref="F116" si="57">SUM(F117:F119)</f>
        <v>0</v>
      </c>
      <c r="G116" s="81">
        <f t="shared" ref="G116" si="58">SUM(G117:G119)</f>
        <v>0</v>
      </c>
      <c r="H116" s="81">
        <f t="shared" ref="H116" si="59">SUM(H117:H119)</f>
        <v>100000</v>
      </c>
      <c r="I116" s="81">
        <f t="shared" ref="I116" si="60">SUM(I117:I119)</f>
        <v>0</v>
      </c>
      <c r="J116" s="81">
        <f t="shared" ref="J116" si="61">SUM(J117:J119)</f>
        <v>0</v>
      </c>
      <c r="K116" s="81">
        <f t="shared" ref="K116" si="62">SUM(K117:K119)</f>
        <v>0</v>
      </c>
      <c r="L116" s="81">
        <f t="shared" ref="L116" si="63">SUM(L117:L119)</f>
        <v>0</v>
      </c>
      <c r="M116" s="81">
        <f t="shared" ref="M116" si="64">SUM(M117:M119)</f>
        <v>0</v>
      </c>
    </row>
    <row r="117" spans="1:13" outlineLevel="7">
      <c r="A117" s="89" t="s">
        <v>257</v>
      </c>
      <c r="B117" s="90"/>
      <c r="C117" s="45"/>
      <c r="D117" s="91"/>
      <c r="E117" s="27"/>
      <c r="F117" s="75"/>
      <c r="G117" s="75"/>
      <c r="H117" s="199">
        <v>100000</v>
      </c>
      <c r="I117" s="75"/>
      <c r="J117" s="75"/>
      <c r="K117" s="75"/>
      <c r="L117" s="75"/>
      <c r="M117" s="75"/>
    </row>
    <row r="118" spans="1:13" outlineLevel="7">
      <c r="A118" s="89"/>
      <c r="B118" s="90"/>
      <c r="C118" s="45"/>
      <c r="D118" s="91"/>
      <c r="E118" s="27"/>
      <c r="F118" s="75"/>
      <c r="G118" s="75"/>
      <c r="H118" s="75"/>
      <c r="I118" s="75"/>
      <c r="J118" s="75"/>
      <c r="K118" s="75"/>
      <c r="L118" s="75"/>
      <c r="M118" s="75"/>
    </row>
    <row r="119" spans="1:13" outlineLevel="7">
      <c r="A119" s="89"/>
      <c r="B119" s="90"/>
      <c r="C119" s="45"/>
      <c r="D119" s="91"/>
      <c r="E119" s="27"/>
      <c r="F119" s="75"/>
      <c r="G119" s="75"/>
      <c r="H119" s="75"/>
      <c r="I119" s="75"/>
      <c r="J119" s="75"/>
      <c r="K119" s="75"/>
      <c r="L119" s="75"/>
      <c r="M119" s="75"/>
    </row>
    <row r="120" spans="1:13" outlineLevel="7">
      <c r="A120" s="114"/>
      <c r="B120" s="47"/>
      <c r="C120" s="112"/>
      <c r="D120" s="37"/>
      <c r="E120" s="32"/>
      <c r="F120" s="81"/>
      <c r="G120" s="81"/>
      <c r="H120" s="81"/>
      <c r="I120" s="81"/>
      <c r="J120" s="81"/>
      <c r="K120" s="81"/>
      <c r="L120" s="81"/>
      <c r="M120" s="81"/>
    </row>
    <row r="121" spans="1:13" ht="29.25" customHeight="1" outlineLevel="7">
      <c r="A121" s="115" t="s">
        <v>146</v>
      </c>
      <c r="B121" s="102" t="s">
        <v>40</v>
      </c>
      <c r="C121" s="39" t="s">
        <v>147</v>
      </c>
      <c r="D121" s="103" t="s">
        <v>23</v>
      </c>
      <c r="E121" s="34" t="s">
        <v>50</v>
      </c>
      <c r="F121" s="81">
        <f t="shared" ref="F121:M121" si="65">SUM(F122:F123)</f>
        <v>72708</v>
      </c>
      <c r="G121" s="81">
        <f t="shared" si="65"/>
        <v>72708</v>
      </c>
      <c r="H121" s="81">
        <f t="shared" si="65"/>
        <v>50000</v>
      </c>
      <c r="I121" s="81">
        <f t="shared" si="65"/>
        <v>70000</v>
      </c>
      <c r="J121" s="81">
        <f t="shared" si="65"/>
        <v>70000</v>
      </c>
      <c r="K121" s="81">
        <f t="shared" si="65"/>
        <v>0</v>
      </c>
      <c r="L121" s="81">
        <f t="shared" si="65"/>
        <v>0</v>
      </c>
      <c r="M121" s="81">
        <f t="shared" si="65"/>
        <v>0</v>
      </c>
    </row>
    <row r="122" spans="1:13" outlineLevel="7">
      <c r="A122" s="170" t="s">
        <v>222</v>
      </c>
      <c r="B122" s="91"/>
      <c r="C122" s="45"/>
      <c r="D122" s="27"/>
      <c r="E122" s="27"/>
      <c r="F122" s="66">
        <v>72708</v>
      </c>
      <c r="G122" s="66">
        <v>72708</v>
      </c>
      <c r="H122" s="200">
        <v>50000</v>
      </c>
      <c r="I122" s="200">
        <v>70000</v>
      </c>
      <c r="J122" s="200">
        <v>70000</v>
      </c>
      <c r="K122" s="66"/>
      <c r="L122" s="66"/>
      <c r="M122" s="66"/>
    </row>
    <row r="123" spans="1:13" outlineLevel="3">
      <c r="A123" s="36"/>
      <c r="B123" s="37"/>
      <c r="C123" s="38"/>
      <c r="D123" s="32"/>
      <c r="E123" s="33"/>
      <c r="F123" s="71"/>
      <c r="G123" s="71"/>
      <c r="H123" s="71"/>
      <c r="I123" s="71"/>
      <c r="J123" s="71"/>
      <c r="K123" s="71"/>
      <c r="L123" s="71"/>
      <c r="M123" s="71"/>
    </row>
    <row r="124" spans="1:13" ht="25.5" outlineLevel="4">
      <c r="A124" s="7" t="s">
        <v>76</v>
      </c>
      <c r="B124" s="144"/>
      <c r="C124" s="18" t="s">
        <v>158</v>
      </c>
      <c r="D124" s="17" t="s">
        <v>23</v>
      </c>
      <c r="E124" s="17" t="s">
        <v>62</v>
      </c>
      <c r="F124" s="62">
        <f t="shared" ref="F124" si="66">SUM(F125:F127)</f>
        <v>0</v>
      </c>
      <c r="G124" s="62">
        <f t="shared" ref="G124:M124" si="67">SUM(G125:G127)</f>
        <v>0</v>
      </c>
      <c r="H124" s="62">
        <f t="shared" si="67"/>
        <v>0</v>
      </c>
      <c r="I124" s="62">
        <f t="shared" si="67"/>
        <v>0</v>
      </c>
      <c r="J124" s="62">
        <f t="shared" si="67"/>
        <v>0</v>
      </c>
      <c r="K124" s="62">
        <f t="shared" si="67"/>
        <v>0</v>
      </c>
      <c r="L124" s="62">
        <f t="shared" si="67"/>
        <v>0</v>
      </c>
      <c r="M124" s="62">
        <f t="shared" si="67"/>
        <v>0</v>
      </c>
    </row>
    <row r="125" spans="1:13" outlineLevel="4">
      <c r="A125" s="5"/>
      <c r="B125" s="35" t="s">
        <v>34</v>
      </c>
      <c r="C125" s="20" t="s">
        <v>158</v>
      </c>
      <c r="D125" s="35" t="s">
        <v>23</v>
      </c>
      <c r="E125" s="35" t="s">
        <v>62</v>
      </c>
      <c r="F125" s="73"/>
      <c r="G125" s="73"/>
      <c r="H125" s="73"/>
      <c r="I125" s="73"/>
      <c r="J125" s="73"/>
      <c r="K125" s="73"/>
      <c r="L125" s="73"/>
      <c r="M125" s="73"/>
    </row>
    <row r="126" spans="1:13" outlineLevel="4">
      <c r="A126" s="4"/>
      <c r="B126" s="19" t="s">
        <v>37</v>
      </c>
      <c r="C126" s="20" t="s">
        <v>158</v>
      </c>
      <c r="D126" s="35" t="s">
        <v>23</v>
      </c>
      <c r="E126" s="35" t="s">
        <v>62</v>
      </c>
      <c r="F126" s="65"/>
      <c r="G126" s="65"/>
      <c r="H126" s="65"/>
      <c r="I126" s="65"/>
      <c r="J126" s="65"/>
      <c r="K126" s="65"/>
      <c r="L126" s="65"/>
      <c r="M126" s="65"/>
    </row>
    <row r="127" spans="1:13" outlineLevel="7">
      <c r="A127" s="4"/>
      <c r="B127" s="19" t="s">
        <v>38</v>
      </c>
      <c r="C127" s="20" t="s">
        <v>158</v>
      </c>
      <c r="D127" s="35" t="s">
        <v>23</v>
      </c>
      <c r="E127" s="35" t="s">
        <v>62</v>
      </c>
      <c r="F127" s="64"/>
      <c r="G127" s="65"/>
      <c r="H127" s="64"/>
      <c r="I127" s="64"/>
      <c r="J127" s="64"/>
      <c r="K127" s="64"/>
      <c r="L127" s="64"/>
      <c r="M127" s="64"/>
    </row>
    <row r="128" spans="1:13" ht="25.5" outlineLevel="7">
      <c r="A128" s="7" t="s">
        <v>162</v>
      </c>
      <c r="B128" s="116" t="s">
        <v>37</v>
      </c>
      <c r="C128" s="120" t="s">
        <v>163</v>
      </c>
      <c r="D128" s="118" t="s">
        <v>23</v>
      </c>
      <c r="E128" s="17" t="s">
        <v>62</v>
      </c>
      <c r="F128" s="62">
        <f t="shared" ref="F128" si="68">SUM(F129:F131)</f>
        <v>0</v>
      </c>
      <c r="G128" s="62">
        <f t="shared" ref="G128:M128" si="69">SUM(G129:G131)</f>
        <v>0</v>
      </c>
      <c r="H128" s="62">
        <f t="shared" si="69"/>
        <v>0</v>
      </c>
      <c r="I128" s="62">
        <f t="shared" si="69"/>
        <v>0</v>
      </c>
      <c r="J128" s="62">
        <f t="shared" si="69"/>
        <v>0</v>
      </c>
      <c r="K128" s="62">
        <f t="shared" si="69"/>
        <v>0</v>
      </c>
      <c r="L128" s="62">
        <f t="shared" si="69"/>
        <v>0</v>
      </c>
      <c r="M128" s="62">
        <f t="shared" si="69"/>
        <v>0</v>
      </c>
    </row>
    <row r="129" spans="1:13" ht="25.5" outlineLevel="7">
      <c r="A129" s="8" t="s">
        <v>198</v>
      </c>
      <c r="B129" s="117"/>
      <c r="C129" s="121"/>
      <c r="D129" s="101"/>
      <c r="E129" s="23"/>
      <c r="F129" s="67"/>
      <c r="G129" s="66"/>
      <c r="H129" s="67"/>
      <c r="I129" s="67"/>
      <c r="J129" s="67"/>
      <c r="K129" s="67"/>
      <c r="L129" s="67"/>
      <c r="M129" s="67"/>
    </row>
    <row r="130" spans="1:13" outlineLevel="7">
      <c r="A130" s="8"/>
      <c r="B130" s="117"/>
      <c r="C130" s="121"/>
      <c r="D130" s="101"/>
      <c r="E130" s="23"/>
      <c r="F130" s="67"/>
      <c r="G130" s="66"/>
      <c r="H130" s="67"/>
      <c r="I130" s="67"/>
      <c r="J130" s="67"/>
      <c r="K130" s="67"/>
      <c r="L130" s="67"/>
      <c r="M130" s="67"/>
    </row>
    <row r="131" spans="1:13" outlineLevel="7">
      <c r="A131" s="8"/>
      <c r="B131" s="117"/>
      <c r="C131" s="121"/>
      <c r="D131" s="101"/>
      <c r="E131" s="23"/>
      <c r="F131" s="67"/>
      <c r="G131" s="66"/>
      <c r="H131" s="67"/>
      <c r="I131" s="67"/>
      <c r="J131" s="67"/>
      <c r="K131" s="67"/>
      <c r="L131" s="67"/>
      <c r="M131" s="67"/>
    </row>
    <row r="132" spans="1:13" outlineLevel="7">
      <c r="A132" s="7" t="s">
        <v>39</v>
      </c>
      <c r="B132" s="116" t="s">
        <v>38</v>
      </c>
      <c r="C132" s="120" t="s">
        <v>164</v>
      </c>
      <c r="D132" s="118" t="s">
        <v>23</v>
      </c>
      <c r="E132" s="17" t="s">
        <v>62</v>
      </c>
      <c r="F132" s="62">
        <f t="shared" ref="F132:M132" si="70">SUM(F133:F134)</f>
        <v>0</v>
      </c>
      <c r="G132" s="62">
        <f t="shared" si="70"/>
        <v>0</v>
      </c>
      <c r="H132" s="62">
        <f t="shared" si="70"/>
        <v>0</v>
      </c>
      <c r="I132" s="62">
        <f t="shared" si="70"/>
        <v>0</v>
      </c>
      <c r="J132" s="62">
        <f t="shared" si="70"/>
        <v>0</v>
      </c>
      <c r="K132" s="62">
        <f t="shared" si="70"/>
        <v>0</v>
      </c>
      <c r="L132" s="62">
        <f t="shared" si="70"/>
        <v>0</v>
      </c>
      <c r="M132" s="62">
        <f t="shared" si="70"/>
        <v>0</v>
      </c>
    </row>
    <row r="133" spans="1:13" outlineLevel="7">
      <c r="A133" s="8"/>
      <c r="B133" s="117"/>
      <c r="C133" s="121"/>
      <c r="D133" s="101"/>
      <c r="E133" s="23"/>
      <c r="F133" s="67"/>
      <c r="G133" s="66"/>
      <c r="H133" s="67"/>
      <c r="I133" s="67"/>
      <c r="J133" s="67"/>
      <c r="K133" s="67"/>
      <c r="L133" s="67"/>
      <c r="M133" s="67"/>
    </row>
    <row r="134" spans="1:13" outlineLevel="7">
      <c r="A134" s="8"/>
      <c r="B134" s="117"/>
      <c r="C134" s="121"/>
      <c r="D134" s="101"/>
      <c r="E134" s="23"/>
      <c r="F134" s="67"/>
      <c r="G134" s="66"/>
      <c r="H134" s="67"/>
      <c r="I134" s="67"/>
      <c r="J134" s="67"/>
      <c r="K134" s="67"/>
      <c r="L134" s="67"/>
      <c r="M134" s="67"/>
    </row>
    <row r="135" spans="1:13" outlineLevel="7">
      <c r="A135" s="7" t="s">
        <v>74</v>
      </c>
      <c r="B135" s="17" t="s">
        <v>40</v>
      </c>
      <c r="C135" s="21" t="s">
        <v>161</v>
      </c>
      <c r="D135" s="17" t="s">
        <v>23</v>
      </c>
      <c r="E135" s="17" t="s">
        <v>62</v>
      </c>
      <c r="F135" s="62">
        <f t="shared" ref="F135" si="71">SUM(F136:F141)</f>
        <v>26400</v>
      </c>
      <c r="G135" s="62">
        <f t="shared" ref="G135:M135" si="72">SUM(G136:G141)</f>
        <v>26400</v>
      </c>
      <c r="H135" s="62">
        <f t="shared" si="72"/>
        <v>150000</v>
      </c>
      <c r="I135" s="62">
        <f t="shared" si="72"/>
        <v>150000</v>
      </c>
      <c r="J135" s="62">
        <f t="shared" si="72"/>
        <v>150000</v>
      </c>
      <c r="K135" s="62">
        <f t="shared" si="72"/>
        <v>0</v>
      </c>
      <c r="L135" s="62">
        <f t="shared" si="72"/>
        <v>0</v>
      </c>
      <c r="M135" s="62">
        <f t="shared" si="72"/>
        <v>0</v>
      </c>
    </row>
    <row r="136" spans="1:13" outlineLevel="7">
      <c r="A136" s="84" t="s">
        <v>87</v>
      </c>
      <c r="B136" s="85"/>
      <c r="C136" s="86"/>
      <c r="D136" s="85"/>
      <c r="E136" s="85"/>
      <c r="F136" s="74">
        <v>26400</v>
      </c>
      <c r="G136" s="95">
        <v>26400</v>
      </c>
      <c r="H136" s="74">
        <v>150000</v>
      </c>
      <c r="I136" s="74">
        <v>150000</v>
      </c>
      <c r="J136" s="74">
        <v>150000</v>
      </c>
      <c r="K136" s="74"/>
      <c r="L136" s="74"/>
      <c r="M136" s="74"/>
    </row>
    <row r="137" spans="1:13" outlineLevel="7">
      <c r="A137" s="84" t="s">
        <v>200</v>
      </c>
      <c r="B137" s="85"/>
      <c r="C137" s="86"/>
      <c r="D137" s="85"/>
      <c r="E137" s="85"/>
      <c r="F137" s="74"/>
      <c r="G137" s="95"/>
      <c r="H137" s="74"/>
      <c r="I137" s="74"/>
      <c r="J137" s="74"/>
      <c r="K137" s="74"/>
      <c r="L137" s="74"/>
      <c r="M137" s="74"/>
    </row>
    <row r="138" spans="1:13" outlineLevel="7">
      <c r="A138" s="84" t="s">
        <v>102</v>
      </c>
      <c r="B138" s="85"/>
      <c r="C138" s="86"/>
      <c r="D138" s="85"/>
      <c r="E138" s="85"/>
      <c r="F138" s="74"/>
      <c r="G138" s="95"/>
      <c r="H138" s="74"/>
      <c r="I138" s="74"/>
      <c r="J138" s="74"/>
      <c r="K138" s="74"/>
      <c r="L138" s="74"/>
      <c r="M138" s="74"/>
    </row>
    <row r="139" spans="1:13" outlineLevel="7">
      <c r="A139" s="44" t="s">
        <v>159</v>
      </c>
      <c r="B139" s="41"/>
      <c r="C139" s="42"/>
      <c r="D139" s="43"/>
      <c r="E139" s="40"/>
      <c r="F139" s="74"/>
      <c r="G139" s="95"/>
      <c r="H139" s="74"/>
      <c r="I139" s="74"/>
      <c r="J139" s="74"/>
      <c r="K139" s="74"/>
      <c r="L139" s="74"/>
      <c r="M139" s="74"/>
    </row>
    <row r="140" spans="1:13" ht="25.5" outlineLevel="7">
      <c r="A140" s="44" t="s">
        <v>71</v>
      </c>
      <c r="B140" s="41"/>
      <c r="C140" s="42"/>
      <c r="D140" s="43"/>
      <c r="E140" s="40"/>
      <c r="F140" s="74"/>
      <c r="G140" s="95"/>
      <c r="H140" s="74"/>
      <c r="I140" s="74"/>
      <c r="J140" s="74"/>
      <c r="K140" s="74"/>
      <c r="L140" s="74"/>
      <c r="M140" s="74"/>
    </row>
    <row r="141" spans="1:13" outlineLevel="7">
      <c r="A141" s="8" t="s">
        <v>160</v>
      </c>
      <c r="B141" s="23"/>
      <c r="C141" s="119"/>
      <c r="D141" s="23"/>
      <c r="E141" s="23"/>
      <c r="F141" s="67"/>
      <c r="G141" s="66"/>
      <c r="H141" s="67"/>
      <c r="I141" s="67"/>
      <c r="J141" s="67"/>
      <c r="K141" s="67"/>
      <c r="L141" s="67"/>
      <c r="M141" s="67"/>
    </row>
    <row r="142" spans="1:13" outlineLevel="7">
      <c r="A142" s="7" t="s">
        <v>166</v>
      </c>
      <c r="B142" s="17" t="s">
        <v>40</v>
      </c>
      <c r="C142" s="39" t="s">
        <v>165</v>
      </c>
      <c r="D142" s="17"/>
      <c r="E142" s="17"/>
      <c r="F142" s="62">
        <f>F143+F148</f>
        <v>177300</v>
      </c>
      <c r="G142" s="62">
        <f t="shared" ref="G142:M142" si="73">G143+G148</f>
        <v>90245.7</v>
      </c>
      <c r="H142" s="62">
        <f t="shared" si="73"/>
        <v>390957</v>
      </c>
      <c r="I142" s="62">
        <f t="shared" si="73"/>
        <v>390957</v>
      </c>
      <c r="J142" s="62">
        <f t="shared" si="73"/>
        <v>400957</v>
      </c>
      <c r="K142" s="62">
        <f t="shared" si="73"/>
        <v>0</v>
      </c>
      <c r="L142" s="62">
        <f t="shared" si="73"/>
        <v>0</v>
      </c>
      <c r="M142" s="62">
        <f t="shared" si="73"/>
        <v>0</v>
      </c>
    </row>
    <row r="143" spans="1:13" outlineLevel="7">
      <c r="A143" s="8"/>
      <c r="B143" s="35" t="s">
        <v>40</v>
      </c>
      <c r="C143" s="112" t="s">
        <v>165</v>
      </c>
      <c r="D143" s="35" t="s">
        <v>23</v>
      </c>
      <c r="E143" s="35" t="s">
        <v>62</v>
      </c>
      <c r="F143" s="169">
        <f>SUM(F144:F147)</f>
        <v>0</v>
      </c>
      <c r="G143" s="169">
        <f t="shared" ref="G143:M143" si="74">SUM(G144:G147)</f>
        <v>0</v>
      </c>
      <c r="H143" s="169">
        <f t="shared" si="74"/>
        <v>170000</v>
      </c>
      <c r="I143" s="169">
        <f t="shared" si="74"/>
        <v>170000</v>
      </c>
      <c r="J143" s="169">
        <f t="shared" si="74"/>
        <v>180000</v>
      </c>
      <c r="K143" s="169">
        <f t="shared" si="74"/>
        <v>0</v>
      </c>
      <c r="L143" s="169">
        <f t="shared" si="74"/>
        <v>0</v>
      </c>
      <c r="M143" s="169">
        <f t="shared" si="74"/>
        <v>0</v>
      </c>
    </row>
    <row r="144" spans="1:13" outlineLevel="7">
      <c r="A144" s="9" t="s">
        <v>90</v>
      </c>
      <c r="B144" s="25"/>
      <c r="C144" s="57"/>
      <c r="D144" s="25"/>
      <c r="E144" s="25"/>
      <c r="F144" s="67"/>
      <c r="G144" s="66"/>
      <c r="H144" s="67"/>
      <c r="I144" s="67"/>
      <c r="J144" s="67"/>
      <c r="K144" s="67"/>
      <c r="L144" s="67"/>
      <c r="M144" s="67"/>
    </row>
    <row r="145" spans="1:13" outlineLevel="7">
      <c r="A145" s="8" t="s">
        <v>41</v>
      </c>
      <c r="B145" s="23"/>
      <c r="C145" s="24"/>
      <c r="D145" s="23"/>
      <c r="E145" s="23"/>
      <c r="F145" s="67"/>
      <c r="G145" s="66"/>
      <c r="H145" s="67"/>
      <c r="I145" s="67"/>
      <c r="J145" s="67"/>
      <c r="K145" s="67"/>
      <c r="L145" s="67"/>
      <c r="M145" s="67"/>
    </row>
    <row r="146" spans="1:13" outlineLevel="7">
      <c r="A146" s="8" t="s">
        <v>250</v>
      </c>
      <c r="B146" s="23"/>
      <c r="C146" s="24"/>
      <c r="D146" s="23"/>
      <c r="E146" s="23"/>
      <c r="F146" s="67"/>
      <c r="G146" s="66"/>
      <c r="H146" s="67">
        <v>150000</v>
      </c>
      <c r="I146" s="67">
        <v>150000</v>
      </c>
      <c r="J146" s="67">
        <v>150000</v>
      </c>
      <c r="K146" s="67"/>
      <c r="L146" s="67"/>
      <c r="M146" s="67"/>
    </row>
    <row r="147" spans="1:13" outlineLevel="7">
      <c r="A147" s="8" t="s">
        <v>42</v>
      </c>
      <c r="B147" s="23"/>
      <c r="C147" s="119"/>
      <c r="D147" s="23"/>
      <c r="E147" s="23"/>
      <c r="F147" s="67"/>
      <c r="G147" s="66"/>
      <c r="H147" s="67">
        <v>20000</v>
      </c>
      <c r="I147" s="67">
        <v>20000</v>
      </c>
      <c r="J147" s="67">
        <v>30000</v>
      </c>
      <c r="K147" s="67"/>
      <c r="L147" s="67"/>
      <c r="M147" s="67"/>
    </row>
    <row r="148" spans="1:13" outlineLevel="7">
      <c r="A148" s="8" t="s">
        <v>199</v>
      </c>
      <c r="B148" s="35" t="s">
        <v>40</v>
      </c>
      <c r="C148" s="112" t="s">
        <v>165</v>
      </c>
      <c r="D148" s="35" t="s">
        <v>252</v>
      </c>
      <c r="E148" s="35" t="s">
        <v>62</v>
      </c>
      <c r="F148" s="169">
        <v>177300</v>
      </c>
      <c r="G148" s="73">
        <v>90245.7</v>
      </c>
      <c r="H148" s="169">
        <v>220957</v>
      </c>
      <c r="I148" s="169">
        <v>220957</v>
      </c>
      <c r="J148" s="169">
        <v>220957</v>
      </c>
      <c r="K148" s="169"/>
      <c r="L148" s="169"/>
      <c r="M148" s="169"/>
    </row>
    <row r="149" spans="1:13" outlineLevel="7">
      <c r="A149" s="7" t="s">
        <v>167</v>
      </c>
      <c r="B149" s="17" t="s">
        <v>40</v>
      </c>
      <c r="C149" s="39" t="s">
        <v>173</v>
      </c>
      <c r="D149" s="17" t="s">
        <v>23</v>
      </c>
      <c r="E149" s="17" t="s">
        <v>62</v>
      </c>
      <c r="F149" s="72">
        <f t="shared" ref="F149" si="75">SUM(F150:F152)</f>
        <v>6250</v>
      </c>
      <c r="G149" s="72">
        <f t="shared" ref="G149:M149" si="76">SUM(G150:G152)</f>
        <v>6250</v>
      </c>
      <c r="H149" s="72">
        <f t="shared" si="76"/>
        <v>0</v>
      </c>
      <c r="I149" s="72">
        <f t="shared" si="76"/>
        <v>0</v>
      </c>
      <c r="J149" s="72">
        <f t="shared" si="76"/>
        <v>0</v>
      </c>
      <c r="K149" s="72">
        <f t="shared" si="76"/>
        <v>0</v>
      </c>
      <c r="L149" s="72">
        <f t="shared" si="76"/>
        <v>0</v>
      </c>
      <c r="M149" s="72">
        <f t="shared" si="76"/>
        <v>0</v>
      </c>
    </row>
    <row r="150" spans="1:13" outlineLevel="7">
      <c r="A150" s="8" t="s">
        <v>168</v>
      </c>
      <c r="B150" s="117"/>
      <c r="C150" s="121"/>
      <c r="D150" s="101"/>
      <c r="E150" s="23"/>
      <c r="F150" s="67"/>
      <c r="G150" s="66"/>
      <c r="H150" s="67"/>
      <c r="I150" s="67"/>
      <c r="J150" s="67"/>
      <c r="K150" s="67"/>
      <c r="L150" s="67"/>
      <c r="M150" s="67"/>
    </row>
    <row r="151" spans="1:13" outlineLevel="7">
      <c r="A151" s="8" t="s">
        <v>169</v>
      </c>
      <c r="B151" s="117"/>
      <c r="C151" s="121"/>
      <c r="D151" s="101"/>
      <c r="E151" s="23"/>
      <c r="F151" s="67"/>
      <c r="G151" s="66"/>
      <c r="H151" s="67"/>
      <c r="I151" s="67"/>
      <c r="J151" s="67"/>
      <c r="K151" s="67"/>
      <c r="L151" s="67"/>
      <c r="M151" s="67"/>
    </row>
    <row r="152" spans="1:13" outlineLevel="7">
      <c r="A152" s="8" t="s">
        <v>170</v>
      </c>
      <c r="B152" s="117"/>
      <c r="C152" s="121"/>
      <c r="D152" s="101"/>
      <c r="E152" s="23"/>
      <c r="F152" s="67">
        <v>6250</v>
      </c>
      <c r="G152" s="67">
        <v>6250</v>
      </c>
      <c r="H152" s="67"/>
      <c r="I152" s="67"/>
      <c r="J152" s="67"/>
      <c r="K152" s="67"/>
      <c r="L152" s="67"/>
      <c r="M152" s="67"/>
    </row>
    <row r="153" spans="1:13" outlineLevel="7">
      <c r="A153" s="7" t="s">
        <v>73</v>
      </c>
      <c r="B153" s="17" t="s">
        <v>40</v>
      </c>
      <c r="C153" s="39" t="s">
        <v>172</v>
      </c>
      <c r="D153" s="17" t="s">
        <v>23</v>
      </c>
      <c r="E153" s="17" t="s">
        <v>62</v>
      </c>
      <c r="F153" s="62">
        <f>SUM(F154:F161)</f>
        <v>196363.83000000002</v>
      </c>
      <c r="G153" s="62">
        <f t="shared" ref="G153:M153" si="77">SUM(G154:G161)</f>
        <v>161389.20000000001</v>
      </c>
      <c r="H153" s="62">
        <f t="shared" si="77"/>
        <v>0</v>
      </c>
      <c r="I153" s="62">
        <f t="shared" si="77"/>
        <v>0</v>
      </c>
      <c r="J153" s="62">
        <f t="shared" si="77"/>
        <v>0</v>
      </c>
      <c r="K153" s="62">
        <f t="shared" si="77"/>
        <v>0</v>
      </c>
      <c r="L153" s="62">
        <f t="shared" si="77"/>
        <v>0</v>
      </c>
      <c r="M153" s="62">
        <f t="shared" si="77"/>
        <v>0</v>
      </c>
    </row>
    <row r="154" spans="1:13" outlineLevel="7">
      <c r="A154" s="9" t="s">
        <v>262</v>
      </c>
      <c r="B154" s="25"/>
      <c r="C154" s="26"/>
      <c r="D154" s="25"/>
      <c r="E154" s="25"/>
      <c r="F154" s="67">
        <v>67208</v>
      </c>
      <c r="G154" s="66">
        <v>66912</v>
      </c>
      <c r="H154" s="67"/>
      <c r="I154" s="67"/>
      <c r="J154" s="67"/>
      <c r="K154" s="67"/>
      <c r="L154" s="67"/>
      <c r="M154" s="67"/>
    </row>
    <row r="155" spans="1:13" outlineLevel="7">
      <c r="A155" s="9" t="s">
        <v>260</v>
      </c>
      <c r="B155" s="25"/>
      <c r="C155" s="26"/>
      <c r="D155" s="25"/>
      <c r="E155" s="25"/>
      <c r="F155" s="67">
        <v>28100</v>
      </c>
      <c r="G155" s="66">
        <v>17600</v>
      </c>
      <c r="H155" s="67"/>
      <c r="I155" s="67"/>
      <c r="J155" s="67"/>
      <c r="K155" s="67"/>
      <c r="L155" s="67"/>
      <c r="M155" s="67"/>
    </row>
    <row r="156" spans="1:13" ht="25.5" outlineLevel="7">
      <c r="A156" s="9" t="s">
        <v>261</v>
      </c>
      <c r="B156" s="23"/>
      <c r="C156" s="24"/>
      <c r="D156" s="23"/>
      <c r="E156" s="23"/>
      <c r="F156" s="67">
        <v>17698</v>
      </c>
      <c r="G156" s="66">
        <v>17698</v>
      </c>
      <c r="H156" s="67"/>
      <c r="I156" s="67"/>
      <c r="J156" s="67"/>
      <c r="K156" s="67"/>
      <c r="L156" s="67"/>
      <c r="M156" s="67"/>
    </row>
    <row r="157" spans="1:13" outlineLevel="7">
      <c r="A157" s="8" t="s">
        <v>72</v>
      </c>
      <c r="B157" s="23"/>
      <c r="C157" s="24"/>
      <c r="D157" s="23"/>
      <c r="E157" s="23"/>
      <c r="F157" s="67"/>
      <c r="G157" s="66"/>
      <c r="H157" s="67"/>
      <c r="I157" s="67"/>
      <c r="J157" s="67"/>
      <c r="K157" s="67"/>
      <c r="L157" s="67"/>
      <c r="M157" s="67"/>
    </row>
    <row r="158" spans="1:13" outlineLevel="7">
      <c r="A158" s="8" t="s">
        <v>263</v>
      </c>
      <c r="B158" s="23"/>
      <c r="C158" s="24"/>
      <c r="D158" s="23"/>
      <c r="E158" s="23"/>
      <c r="F158" s="67">
        <f>69325+14032.83</f>
        <v>83357.83</v>
      </c>
      <c r="G158" s="66">
        <v>59179.199999999997</v>
      </c>
      <c r="H158" s="67"/>
      <c r="I158" s="67"/>
      <c r="J158" s="67"/>
      <c r="K158" s="67"/>
      <c r="L158" s="67"/>
      <c r="M158" s="67"/>
    </row>
    <row r="159" spans="1:13" outlineLevel="7">
      <c r="A159" s="8" t="s">
        <v>171</v>
      </c>
      <c r="B159" s="23"/>
      <c r="C159" s="24"/>
      <c r="D159" s="23"/>
      <c r="E159" s="23"/>
      <c r="F159" s="67"/>
      <c r="G159" s="66"/>
      <c r="H159" s="67"/>
      <c r="I159" s="67"/>
      <c r="J159" s="67"/>
      <c r="K159" s="67"/>
      <c r="L159" s="67"/>
      <c r="M159" s="67"/>
    </row>
    <row r="160" spans="1:13" outlineLevel="7">
      <c r="A160" s="8" t="s">
        <v>215</v>
      </c>
      <c r="B160" s="23"/>
      <c r="C160" s="24"/>
      <c r="D160" s="23"/>
      <c r="E160" s="23"/>
      <c r="F160" s="67"/>
      <c r="G160" s="66"/>
      <c r="H160" s="67"/>
      <c r="I160" s="67"/>
      <c r="J160" s="67"/>
      <c r="K160" s="67"/>
      <c r="L160" s="67"/>
      <c r="M160" s="67"/>
    </row>
    <row r="161" spans="1:13" outlineLevel="4">
      <c r="A161" s="8" t="s">
        <v>214</v>
      </c>
      <c r="B161" s="23"/>
      <c r="C161" s="24"/>
      <c r="D161" s="23"/>
      <c r="E161" s="23"/>
      <c r="F161" s="75"/>
      <c r="G161" s="66"/>
      <c r="H161" s="75"/>
      <c r="I161" s="75"/>
      <c r="J161" s="75"/>
      <c r="K161" s="75"/>
      <c r="L161" s="75"/>
      <c r="M161" s="75"/>
    </row>
    <row r="162" spans="1:13" outlineLevel="7">
      <c r="A162" s="7" t="s">
        <v>75</v>
      </c>
      <c r="B162" s="17" t="s">
        <v>40</v>
      </c>
      <c r="C162" s="39" t="s">
        <v>174</v>
      </c>
      <c r="D162" s="17" t="s">
        <v>23</v>
      </c>
      <c r="E162" s="17" t="s">
        <v>62</v>
      </c>
      <c r="F162" s="62">
        <f t="shared" ref="F162:M162" si="78">SUM(F163)</f>
        <v>0</v>
      </c>
      <c r="G162" s="62">
        <f t="shared" si="78"/>
        <v>0</v>
      </c>
      <c r="H162" s="62">
        <f t="shared" si="78"/>
        <v>0</v>
      </c>
      <c r="I162" s="62">
        <f t="shared" si="78"/>
        <v>0</v>
      </c>
      <c r="J162" s="62">
        <f t="shared" si="78"/>
        <v>0</v>
      </c>
      <c r="K162" s="62">
        <f t="shared" si="78"/>
        <v>0</v>
      </c>
      <c r="L162" s="62">
        <f t="shared" si="78"/>
        <v>0</v>
      </c>
      <c r="M162" s="62">
        <f t="shared" si="78"/>
        <v>0</v>
      </c>
    </row>
    <row r="163" spans="1:13" ht="25.5" outlineLevel="7">
      <c r="A163" s="8" t="s">
        <v>216</v>
      </c>
      <c r="B163" s="23"/>
      <c r="C163" s="45"/>
      <c r="D163" s="23"/>
      <c r="E163" s="23"/>
      <c r="F163" s="67"/>
      <c r="G163" s="66"/>
      <c r="H163" s="67"/>
      <c r="I163" s="67"/>
      <c r="J163" s="67"/>
      <c r="K163" s="67"/>
      <c r="L163" s="67"/>
      <c r="M163" s="67"/>
    </row>
    <row r="164" spans="1:13" ht="33.75" customHeight="1" outlineLevel="7">
      <c r="A164" s="125" t="s">
        <v>244</v>
      </c>
      <c r="B164" s="17" t="s">
        <v>40</v>
      </c>
      <c r="C164" s="39" t="s">
        <v>242</v>
      </c>
      <c r="D164" s="118" t="s">
        <v>23</v>
      </c>
      <c r="E164" s="17"/>
      <c r="F164" s="62">
        <f>F165+F171</f>
        <v>1873662</v>
      </c>
      <c r="G164" s="62">
        <f>SUM(G166:G170)</f>
        <v>0</v>
      </c>
      <c r="H164" s="62">
        <f>SUM(H166:H170)</f>
        <v>0</v>
      </c>
      <c r="I164" s="62">
        <f>SUM(I166:I170)</f>
        <v>0</v>
      </c>
      <c r="J164" s="62">
        <f>SUM(J166:J170)</f>
        <v>0</v>
      </c>
      <c r="K164" s="62">
        <f>K165+K171</f>
        <v>0</v>
      </c>
      <c r="L164" s="62">
        <f t="shared" ref="L164:M164" si="79">L165+L171</f>
        <v>0</v>
      </c>
      <c r="M164" s="62">
        <f t="shared" si="79"/>
        <v>0</v>
      </c>
    </row>
    <row r="165" spans="1:13" outlineLevel="7">
      <c r="A165" s="5" t="s">
        <v>197</v>
      </c>
      <c r="B165" s="185"/>
      <c r="C165" s="112"/>
      <c r="D165" s="122"/>
      <c r="E165" s="35"/>
      <c r="F165" s="169">
        <f>SUM(F166:F170)</f>
        <v>1873662</v>
      </c>
      <c r="G165" s="169">
        <f t="shared" ref="G165:M165" si="80">SUM(G166:G170)</f>
        <v>0</v>
      </c>
      <c r="H165" s="169">
        <f t="shared" si="80"/>
        <v>0</v>
      </c>
      <c r="I165" s="169">
        <f t="shared" si="80"/>
        <v>0</v>
      </c>
      <c r="J165" s="169">
        <f t="shared" si="80"/>
        <v>0</v>
      </c>
      <c r="K165" s="169">
        <f t="shared" si="80"/>
        <v>0</v>
      </c>
      <c r="L165" s="169">
        <f t="shared" si="80"/>
        <v>0</v>
      </c>
      <c r="M165" s="169">
        <f t="shared" si="80"/>
        <v>0</v>
      </c>
    </row>
    <row r="166" spans="1:13" outlineLevel="7">
      <c r="A166" s="8" t="s">
        <v>186</v>
      </c>
      <c r="B166" s="161" t="s">
        <v>40</v>
      </c>
      <c r="C166" s="88" t="s">
        <v>242</v>
      </c>
      <c r="D166" s="162" t="s">
        <v>23</v>
      </c>
      <c r="E166" s="23" t="s">
        <v>191</v>
      </c>
      <c r="F166" s="67">
        <v>1297135</v>
      </c>
      <c r="G166" s="66"/>
      <c r="H166" s="67"/>
      <c r="I166" s="67"/>
      <c r="J166" s="67"/>
      <c r="K166" s="67"/>
      <c r="L166" s="67"/>
      <c r="M166" s="67"/>
    </row>
    <row r="167" spans="1:13" outlineLevel="7">
      <c r="A167" s="8" t="s">
        <v>187</v>
      </c>
      <c r="B167" s="161" t="s">
        <v>40</v>
      </c>
      <c r="C167" s="88" t="s">
        <v>242</v>
      </c>
      <c r="D167" s="162" t="s">
        <v>23</v>
      </c>
      <c r="E167" s="23" t="s">
        <v>88</v>
      </c>
      <c r="F167" s="67">
        <v>482847</v>
      </c>
      <c r="G167" s="66"/>
      <c r="H167" s="67"/>
      <c r="I167" s="67"/>
      <c r="J167" s="67"/>
      <c r="K167" s="67"/>
      <c r="L167" s="67"/>
      <c r="M167" s="67"/>
    </row>
    <row r="168" spans="1:13" outlineLevel="7">
      <c r="A168" s="8" t="s">
        <v>188</v>
      </c>
      <c r="B168" s="161" t="s">
        <v>40</v>
      </c>
      <c r="C168" s="88" t="s">
        <v>242</v>
      </c>
      <c r="D168" s="162" t="s">
        <v>23</v>
      </c>
      <c r="E168" s="23" t="s">
        <v>50</v>
      </c>
      <c r="F168" s="67"/>
      <c r="G168" s="66"/>
      <c r="H168" s="67"/>
      <c r="I168" s="67"/>
      <c r="J168" s="67"/>
      <c r="K168" s="67"/>
      <c r="L168" s="67"/>
      <c r="M168" s="67"/>
    </row>
    <row r="169" spans="1:13" outlineLevel="7">
      <c r="A169" s="53" t="s">
        <v>243</v>
      </c>
      <c r="B169" s="182" t="s">
        <v>40</v>
      </c>
      <c r="C169" s="88" t="s">
        <v>242</v>
      </c>
      <c r="D169" s="182" t="s">
        <v>23</v>
      </c>
      <c r="E169" s="100" t="s">
        <v>88</v>
      </c>
      <c r="F169" s="67"/>
      <c r="G169" s="66"/>
      <c r="H169" s="67"/>
      <c r="I169" s="67"/>
      <c r="J169" s="67"/>
      <c r="K169" s="67"/>
      <c r="L169" s="67"/>
      <c r="M169" s="67"/>
    </row>
    <row r="170" spans="1:13" outlineLevel="7">
      <c r="A170" s="8" t="s">
        <v>189</v>
      </c>
      <c r="B170" s="161" t="s">
        <v>40</v>
      </c>
      <c r="C170" s="88" t="s">
        <v>242</v>
      </c>
      <c r="D170" s="162" t="s">
        <v>23</v>
      </c>
      <c r="E170" s="23" t="s">
        <v>88</v>
      </c>
      <c r="F170" s="67">
        <v>93680</v>
      </c>
      <c r="G170" s="66"/>
      <c r="H170" s="67"/>
      <c r="I170" s="67"/>
      <c r="J170" s="67"/>
      <c r="K170" s="67"/>
      <c r="L170" s="67"/>
      <c r="M170" s="67"/>
    </row>
    <row r="171" spans="1:13" ht="17.25" customHeight="1" outlineLevel="7">
      <c r="A171" s="5" t="s">
        <v>256</v>
      </c>
      <c r="B171" s="185"/>
      <c r="C171" s="112"/>
      <c r="D171" s="122"/>
      <c r="E171" s="35"/>
      <c r="F171" s="169">
        <f>SUM(F172:F176)</f>
        <v>0</v>
      </c>
      <c r="G171" s="169">
        <f t="shared" ref="G171:M171" si="81">SUM(G172:G176)</f>
        <v>0</v>
      </c>
      <c r="H171" s="169">
        <f t="shared" si="81"/>
        <v>551392</v>
      </c>
      <c r="I171" s="169">
        <f t="shared" si="81"/>
        <v>551392</v>
      </c>
      <c r="J171" s="169">
        <f t="shared" si="81"/>
        <v>551392</v>
      </c>
      <c r="K171" s="169">
        <f t="shared" si="81"/>
        <v>0</v>
      </c>
      <c r="L171" s="169">
        <f t="shared" si="81"/>
        <v>0</v>
      </c>
      <c r="M171" s="169">
        <f t="shared" si="81"/>
        <v>0</v>
      </c>
    </row>
    <row r="172" spans="1:13" outlineLevel="7">
      <c r="A172" s="8" t="s">
        <v>186</v>
      </c>
      <c r="B172" s="161" t="s">
        <v>40</v>
      </c>
      <c r="C172" s="88" t="s">
        <v>242</v>
      </c>
      <c r="D172" s="162" t="s">
        <v>23</v>
      </c>
      <c r="E172" s="23" t="s">
        <v>191</v>
      </c>
      <c r="F172" s="67"/>
      <c r="G172" s="66"/>
      <c r="H172" s="67"/>
      <c r="I172" s="67"/>
      <c r="J172" s="67"/>
      <c r="K172" s="67"/>
      <c r="L172" s="67"/>
      <c r="M172" s="67"/>
    </row>
    <row r="173" spans="1:13" outlineLevel="7">
      <c r="A173" s="8" t="s">
        <v>187</v>
      </c>
      <c r="B173" s="161" t="s">
        <v>40</v>
      </c>
      <c r="C173" s="88" t="s">
        <v>242</v>
      </c>
      <c r="D173" s="162" t="s">
        <v>23</v>
      </c>
      <c r="E173" s="23" t="s">
        <v>88</v>
      </c>
      <c r="F173" s="67"/>
      <c r="G173" s="66"/>
      <c r="H173" s="184">
        <v>533012</v>
      </c>
      <c r="I173" s="184">
        <v>533012</v>
      </c>
      <c r="J173" s="184">
        <v>533012</v>
      </c>
      <c r="K173" s="67"/>
      <c r="L173" s="67"/>
      <c r="M173" s="67"/>
    </row>
    <row r="174" spans="1:13" outlineLevel="7">
      <c r="A174" s="8" t="s">
        <v>188</v>
      </c>
      <c r="B174" s="161" t="s">
        <v>40</v>
      </c>
      <c r="C174" s="88" t="s">
        <v>242</v>
      </c>
      <c r="D174" s="162" t="s">
        <v>23</v>
      </c>
      <c r="E174" s="23" t="s">
        <v>50</v>
      </c>
      <c r="F174" s="67"/>
      <c r="G174" s="66"/>
      <c r="H174" s="67"/>
      <c r="I174" s="67"/>
      <c r="J174" s="67"/>
      <c r="K174" s="67"/>
      <c r="L174" s="67"/>
      <c r="M174" s="67"/>
    </row>
    <row r="175" spans="1:13" outlineLevel="7">
      <c r="A175" s="53" t="s">
        <v>243</v>
      </c>
      <c r="B175" s="182" t="s">
        <v>40</v>
      </c>
      <c r="C175" s="88" t="s">
        <v>242</v>
      </c>
      <c r="D175" s="182" t="s">
        <v>23</v>
      </c>
      <c r="E175" s="100" t="s">
        <v>88</v>
      </c>
      <c r="F175" s="67"/>
      <c r="G175" s="66"/>
      <c r="H175" s="184">
        <v>18380</v>
      </c>
      <c r="I175" s="184">
        <v>18380</v>
      </c>
      <c r="J175" s="184">
        <v>18380</v>
      </c>
      <c r="K175" s="67"/>
      <c r="L175" s="67"/>
      <c r="M175" s="67"/>
    </row>
    <row r="176" spans="1:13" outlineLevel="7">
      <c r="A176" s="8" t="s">
        <v>189</v>
      </c>
      <c r="B176" s="161" t="s">
        <v>40</v>
      </c>
      <c r="C176" s="88" t="s">
        <v>242</v>
      </c>
      <c r="D176" s="162" t="s">
        <v>23</v>
      </c>
      <c r="E176" s="23" t="s">
        <v>88</v>
      </c>
      <c r="F176" s="67"/>
      <c r="G176" s="66"/>
      <c r="H176" s="67"/>
      <c r="I176" s="67"/>
      <c r="J176" s="67"/>
      <c r="K176" s="67"/>
      <c r="L176" s="67"/>
      <c r="M176" s="67"/>
    </row>
    <row r="177" spans="1:13" ht="31.5" outlineLevel="7">
      <c r="A177" s="125" t="s">
        <v>190</v>
      </c>
      <c r="B177" s="17" t="s">
        <v>40</v>
      </c>
      <c r="C177" s="39"/>
      <c r="D177" s="118" t="s">
        <v>23</v>
      </c>
      <c r="E177" s="35"/>
      <c r="F177" s="172">
        <f t="shared" ref="F177" si="82">F178+F183</f>
        <v>775345.20000000007</v>
      </c>
      <c r="G177" s="62">
        <f t="shared" ref="G177" si="83">G178+G183</f>
        <v>627111.92999999993</v>
      </c>
      <c r="H177" s="62">
        <f>H178+H183</f>
        <v>40519</v>
      </c>
      <c r="I177" s="62">
        <f t="shared" ref="I177:M177" si="84">I178+I183</f>
        <v>0</v>
      </c>
      <c r="J177" s="62">
        <f t="shared" si="84"/>
        <v>0</v>
      </c>
      <c r="K177" s="172">
        <f t="shared" si="84"/>
        <v>0</v>
      </c>
      <c r="L177" s="172">
        <f t="shared" si="84"/>
        <v>0</v>
      </c>
      <c r="M177" s="172">
        <f t="shared" si="84"/>
        <v>0</v>
      </c>
    </row>
    <row r="178" spans="1:13" outlineLevel="7">
      <c r="A178" s="8" t="s">
        <v>201</v>
      </c>
      <c r="B178" s="117"/>
      <c r="C178" s="45"/>
      <c r="D178" s="101"/>
      <c r="E178" s="23"/>
      <c r="F178" s="67">
        <f t="shared" ref="F178" si="85">SUM(F179:F182)</f>
        <v>775345.20000000007</v>
      </c>
      <c r="G178" s="67">
        <f t="shared" ref="G178" si="86">SUM(G179:G182)</f>
        <v>627111.92999999993</v>
      </c>
      <c r="H178" s="67">
        <f>SUM(H179:H182)</f>
        <v>0</v>
      </c>
      <c r="I178" s="67">
        <f>SUM(I179:I182)</f>
        <v>0</v>
      </c>
      <c r="J178" s="67">
        <f t="shared" ref="J178:M178" si="87">SUM(J179:J182)</f>
        <v>0</v>
      </c>
      <c r="K178" s="67">
        <f t="shared" si="87"/>
        <v>0</v>
      </c>
      <c r="L178" s="67">
        <f t="shared" si="87"/>
        <v>0</v>
      </c>
      <c r="M178" s="67">
        <f t="shared" si="87"/>
        <v>0</v>
      </c>
    </row>
    <row r="179" spans="1:13" outlineLevel="7">
      <c r="A179" s="8" t="s">
        <v>186</v>
      </c>
      <c r="B179" s="35" t="s">
        <v>40</v>
      </c>
      <c r="C179" s="88" t="s">
        <v>234</v>
      </c>
      <c r="D179" s="122" t="s">
        <v>23</v>
      </c>
      <c r="E179" s="23" t="s">
        <v>191</v>
      </c>
      <c r="F179" s="67">
        <v>697810.68</v>
      </c>
      <c r="G179" s="66">
        <v>564400.73</v>
      </c>
      <c r="H179" s="67"/>
      <c r="I179" s="67"/>
      <c r="J179" s="67"/>
      <c r="K179" s="67"/>
      <c r="L179" s="67"/>
      <c r="M179" s="67"/>
    </row>
    <row r="180" spans="1:13" outlineLevel="7">
      <c r="A180" s="8" t="s">
        <v>187</v>
      </c>
      <c r="B180" s="35" t="s">
        <v>40</v>
      </c>
      <c r="C180" s="88" t="s">
        <v>234</v>
      </c>
      <c r="D180" s="122" t="s">
        <v>23</v>
      </c>
      <c r="E180" s="23" t="s">
        <v>88</v>
      </c>
      <c r="F180" s="67">
        <v>38767.26</v>
      </c>
      <c r="G180" s="66">
        <v>31355.599999999999</v>
      </c>
      <c r="H180" s="67"/>
      <c r="I180" s="67"/>
      <c r="J180" s="67"/>
      <c r="K180" s="67"/>
      <c r="L180" s="67"/>
      <c r="M180" s="67"/>
    </row>
    <row r="181" spans="1:13" outlineLevel="7">
      <c r="A181" s="8" t="s">
        <v>188</v>
      </c>
      <c r="B181" s="35" t="s">
        <v>40</v>
      </c>
      <c r="C181" s="88" t="s">
        <v>234</v>
      </c>
      <c r="D181" s="122" t="s">
        <v>23</v>
      </c>
      <c r="E181" s="23" t="s">
        <v>50</v>
      </c>
      <c r="F181" s="67"/>
      <c r="G181" s="66"/>
      <c r="H181" s="67"/>
      <c r="I181" s="67"/>
      <c r="J181" s="67"/>
      <c r="K181" s="67"/>
      <c r="L181" s="67"/>
      <c r="M181" s="67"/>
    </row>
    <row r="182" spans="1:13" outlineLevel="7">
      <c r="A182" s="8" t="s">
        <v>189</v>
      </c>
      <c r="B182" s="35" t="s">
        <v>40</v>
      </c>
      <c r="C182" s="88" t="s">
        <v>234</v>
      </c>
      <c r="D182" s="122" t="s">
        <v>23</v>
      </c>
      <c r="E182" s="23" t="s">
        <v>88</v>
      </c>
      <c r="F182" s="67">
        <v>38767.26</v>
      </c>
      <c r="G182" s="66">
        <v>31355.599999999999</v>
      </c>
      <c r="H182" s="67"/>
      <c r="I182" s="67"/>
      <c r="J182" s="67"/>
      <c r="K182" s="67"/>
      <c r="L182" s="67"/>
      <c r="M182" s="67"/>
    </row>
    <row r="183" spans="1:13" outlineLevel="7">
      <c r="A183" s="8" t="s">
        <v>202</v>
      </c>
      <c r="B183" s="117"/>
      <c r="C183" s="45"/>
      <c r="D183" s="101"/>
      <c r="E183" s="23"/>
      <c r="F183" s="67">
        <f t="shared" ref="F183" si="88">SUM(F184:F188)</f>
        <v>0</v>
      </c>
      <c r="G183" s="66"/>
      <c r="H183" s="67">
        <f>SUM(H184:H188)</f>
        <v>40519</v>
      </c>
      <c r="I183" s="67">
        <f t="shared" ref="I183:M183" si="89">SUM(I184:I188)</f>
        <v>0</v>
      </c>
      <c r="J183" s="67">
        <f>SUM(J184:J188)</f>
        <v>0</v>
      </c>
      <c r="K183" s="67">
        <f t="shared" si="89"/>
        <v>0</v>
      </c>
      <c r="L183" s="67">
        <f t="shared" si="89"/>
        <v>0</v>
      </c>
      <c r="M183" s="67">
        <f t="shared" si="89"/>
        <v>0</v>
      </c>
    </row>
    <row r="184" spans="1:13" outlineLevel="7">
      <c r="A184" s="8" t="s">
        <v>186</v>
      </c>
      <c r="B184" s="35" t="s">
        <v>40</v>
      </c>
      <c r="C184" s="88" t="s">
        <v>235</v>
      </c>
      <c r="D184" s="122" t="s">
        <v>23</v>
      </c>
      <c r="E184" s="23" t="s">
        <v>191</v>
      </c>
      <c r="F184" s="67"/>
      <c r="G184" s="66"/>
      <c r="H184" s="67"/>
      <c r="I184" s="67"/>
      <c r="J184" s="67"/>
      <c r="K184" s="67"/>
      <c r="L184" s="67"/>
      <c r="M184" s="67"/>
    </row>
    <row r="185" spans="1:13" outlineLevel="7">
      <c r="A185" s="8" t="s">
        <v>187</v>
      </c>
      <c r="B185" s="35" t="s">
        <v>40</v>
      </c>
      <c r="C185" s="88" t="s">
        <v>235</v>
      </c>
      <c r="D185" s="122" t="s">
        <v>23</v>
      </c>
      <c r="E185" s="23" t="s">
        <v>88</v>
      </c>
      <c r="F185" s="67"/>
      <c r="G185" s="66"/>
      <c r="H185" s="67"/>
      <c r="I185" s="67"/>
      <c r="J185" s="67"/>
      <c r="K185" s="67"/>
      <c r="L185" s="67"/>
      <c r="M185" s="67"/>
    </row>
    <row r="186" spans="1:13" outlineLevel="7">
      <c r="A186" s="8" t="s">
        <v>188</v>
      </c>
      <c r="B186" s="35" t="s">
        <v>40</v>
      </c>
      <c r="C186" s="88" t="s">
        <v>235</v>
      </c>
      <c r="D186" s="122" t="s">
        <v>23</v>
      </c>
      <c r="E186" s="23" t="s">
        <v>50</v>
      </c>
      <c r="F186" s="67"/>
      <c r="G186" s="66"/>
      <c r="H186" s="67"/>
      <c r="I186" s="67"/>
      <c r="J186" s="67"/>
      <c r="K186" s="67"/>
      <c r="L186" s="67"/>
      <c r="M186" s="67"/>
    </row>
    <row r="187" spans="1:13" outlineLevel="7">
      <c r="A187" s="8" t="s">
        <v>243</v>
      </c>
      <c r="B187" s="35" t="s">
        <v>40</v>
      </c>
      <c r="C187" s="88" t="s">
        <v>235</v>
      </c>
      <c r="D187" s="122" t="s">
        <v>23</v>
      </c>
      <c r="E187" s="23" t="s">
        <v>88</v>
      </c>
      <c r="F187" s="67"/>
      <c r="G187" s="66"/>
      <c r="H187" s="184">
        <v>40519</v>
      </c>
      <c r="I187" s="67"/>
      <c r="J187" s="67"/>
      <c r="K187" s="67"/>
      <c r="L187" s="67"/>
      <c r="M187" s="67"/>
    </row>
    <row r="188" spans="1:13" outlineLevel="7">
      <c r="A188" s="8" t="s">
        <v>189</v>
      </c>
      <c r="B188" s="35" t="s">
        <v>40</v>
      </c>
      <c r="C188" s="88" t="s">
        <v>235</v>
      </c>
      <c r="D188" s="122" t="s">
        <v>23</v>
      </c>
      <c r="E188" s="23" t="s">
        <v>88</v>
      </c>
      <c r="F188" s="67"/>
      <c r="G188" s="66"/>
      <c r="H188" s="67"/>
      <c r="I188" s="67"/>
      <c r="J188" s="67"/>
      <c r="K188" s="67"/>
      <c r="L188" s="67"/>
      <c r="M188" s="67"/>
    </row>
    <row r="189" spans="1:13" ht="25.5" customHeight="1" outlineLevel="7">
      <c r="A189" s="149" t="s">
        <v>183</v>
      </c>
      <c r="B189" s="150"/>
      <c r="C189" s="151"/>
      <c r="D189" s="150"/>
      <c r="E189" s="150"/>
      <c r="F189" s="152">
        <f>F190</f>
        <v>32943</v>
      </c>
      <c r="G189" s="152">
        <f t="shared" ref="G189:M189" si="90">G190</f>
        <v>26010</v>
      </c>
      <c r="H189" s="152">
        <f t="shared" si="90"/>
        <v>0</v>
      </c>
      <c r="I189" s="152">
        <f t="shared" si="90"/>
        <v>0</v>
      </c>
      <c r="J189" s="152">
        <f t="shared" si="90"/>
        <v>0</v>
      </c>
      <c r="K189" s="152">
        <f t="shared" si="90"/>
        <v>0</v>
      </c>
      <c r="L189" s="152">
        <f t="shared" si="90"/>
        <v>0</v>
      </c>
      <c r="M189" s="152">
        <f t="shared" si="90"/>
        <v>0</v>
      </c>
    </row>
    <row r="190" spans="1:13">
      <c r="A190" s="146" t="s">
        <v>52</v>
      </c>
      <c r="B190" s="147"/>
      <c r="C190" s="148"/>
      <c r="D190" s="147"/>
      <c r="E190" s="147"/>
      <c r="F190" s="76">
        <f t="shared" ref="F190:M190" si="91">F191</f>
        <v>32943</v>
      </c>
      <c r="G190" s="76">
        <f t="shared" si="91"/>
        <v>26010</v>
      </c>
      <c r="H190" s="76">
        <f t="shared" si="91"/>
        <v>0</v>
      </c>
      <c r="I190" s="76">
        <f t="shared" si="91"/>
        <v>0</v>
      </c>
      <c r="J190" s="76">
        <f t="shared" si="91"/>
        <v>0</v>
      </c>
      <c r="K190" s="76">
        <f t="shared" si="91"/>
        <v>0</v>
      </c>
      <c r="L190" s="76">
        <f t="shared" si="91"/>
        <v>0</v>
      </c>
      <c r="M190" s="76">
        <f t="shared" si="91"/>
        <v>0</v>
      </c>
    </row>
    <row r="191" spans="1:13" ht="25.5">
      <c r="A191" s="7" t="s">
        <v>53</v>
      </c>
      <c r="B191" s="17" t="s">
        <v>54</v>
      </c>
      <c r="C191" s="18"/>
      <c r="D191" s="17"/>
      <c r="E191" s="17"/>
      <c r="F191" s="62">
        <f t="shared" ref="F191" si="92">F192+F193+F194+F197</f>
        <v>32943</v>
      </c>
      <c r="G191" s="62">
        <f t="shared" ref="G191:M191" si="93">G192+G193+G194+G197</f>
        <v>26010</v>
      </c>
      <c r="H191" s="62">
        <f t="shared" si="93"/>
        <v>0</v>
      </c>
      <c r="I191" s="62">
        <f t="shared" si="93"/>
        <v>0</v>
      </c>
      <c r="J191" s="62">
        <f t="shared" si="93"/>
        <v>0</v>
      </c>
      <c r="K191" s="62">
        <f t="shared" si="93"/>
        <v>0</v>
      </c>
      <c r="L191" s="62">
        <f t="shared" si="93"/>
        <v>0</v>
      </c>
      <c r="M191" s="62">
        <f t="shared" si="93"/>
        <v>0</v>
      </c>
    </row>
    <row r="192" spans="1:13">
      <c r="A192" s="4" t="s">
        <v>55</v>
      </c>
      <c r="B192" s="19" t="s">
        <v>54</v>
      </c>
      <c r="C192" s="46" t="s">
        <v>69</v>
      </c>
      <c r="D192" s="19" t="s">
        <v>18</v>
      </c>
      <c r="E192" s="19" t="s">
        <v>56</v>
      </c>
      <c r="F192" s="64">
        <v>25302</v>
      </c>
      <c r="G192" s="65">
        <v>19980</v>
      </c>
      <c r="H192" s="64"/>
      <c r="I192" s="64"/>
      <c r="J192" s="64"/>
      <c r="K192" s="64"/>
      <c r="L192" s="64"/>
      <c r="M192" s="64"/>
    </row>
    <row r="193" spans="1:13">
      <c r="A193" s="4" t="s">
        <v>57</v>
      </c>
      <c r="B193" s="19" t="s">
        <v>54</v>
      </c>
      <c r="C193" s="46" t="s">
        <v>69</v>
      </c>
      <c r="D193" s="19" t="s">
        <v>63</v>
      </c>
      <c r="E193" s="19" t="s">
        <v>56</v>
      </c>
      <c r="F193" s="64">
        <v>7641</v>
      </c>
      <c r="G193" s="65">
        <v>6030</v>
      </c>
      <c r="H193" s="64"/>
      <c r="I193" s="64"/>
      <c r="J193" s="64"/>
      <c r="K193" s="64"/>
      <c r="L193" s="64"/>
      <c r="M193" s="64"/>
    </row>
    <row r="194" spans="1:13" ht="25.5">
      <c r="A194" s="4" t="s">
        <v>80</v>
      </c>
      <c r="B194" s="19" t="s">
        <v>54</v>
      </c>
      <c r="C194" s="46" t="s">
        <v>69</v>
      </c>
      <c r="D194" s="19" t="s">
        <v>21</v>
      </c>
      <c r="E194" s="19" t="s">
        <v>56</v>
      </c>
      <c r="F194" s="65">
        <f t="shared" ref="F194" si="94">SUM(F195:F196)</f>
        <v>0</v>
      </c>
      <c r="G194" s="65">
        <f t="shared" ref="G194:M194" si="95">SUM(G195:G196)</f>
        <v>0</v>
      </c>
      <c r="H194" s="65">
        <f t="shared" si="95"/>
        <v>0</v>
      </c>
      <c r="I194" s="65">
        <f t="shared" si="95"/>
        <v>0</v>
      </c>
      <c r="J194" s="65">
        <f t="shared" si="95"/>
        <v>0</v>
      </c>
      <c r="K194" s="65">
        <f t="shared" si="95"/>
        <v>0</v>
      </c>
      <c r="L194" s="65">
        <f t="shared" si="95"/>
        <v>0</v>
      </c>
      <c r="M194" s="65">
        <f t="shared" si="95"/>
        <v>0</v>
      </c>
    </row>
    <row r="195" spans="1:13">
      <c r="A195" s="4" t="s">
        <v>184</v>
      </c>
      <c r="B195" s="19"/>
      <c r="C195" s="46"/>
      <c r="D195" s="19"/>
      <c r="E195" s="19"/>
      <c r="F195" s="64"/>
      <c r="G195" s="65"/>
      <c r="H195" s="64"/>
      <c r="I195" s="64"/>
      <c r="J195" s="64"/>
      <c r="K195" s="64"/>
      <c r="L195" s="64"/>
      <c r="M195" s="64"/>
    </row>
    <row r="196" spans="1:13">
      <c r="A196" s="4" t="s">
        <v>185</v>
      </c>
      <c r="B196" s="19"/>
      <c r="C196" s="46"/>
      <c r="D196" s="19"/>
      <c r="E196" s="19"/>
      <c r="F196" s="64"/>
      <c r="G196" s="65"/>
      <c r="H196" s="64"/>
      <c r="I196" s="64"/>
      <c r="J196" s="64"/>
      <c r="K196" s="64"/>
      <c r="L196" s="64"/>
      <c r="M196" s="64"/>
    </row>
    <row r="197" spans="1:13">
      <c r="A197" s="4" t="s">
        <v>93</v>
      </c>
      <c r="B197" s="19" t="s">
        <v>54</v>
      </c>
      <c r="C197" s="46" t="s">
        <v>69</v>
      </c>
      <c r="D197" s="19" t="s">
        <v>23</v>
      </c>
      <c r="E197" s="19" t="s">
        <v>56</v>
      </c>
      <c r="F197" s="65">
        <f t="shared" ref="F197" si="96">SUM(F198:F202)</f>
        <v>0</v>
      </c>
      <c r="G197" s="65">
        <f t="shared" ref="G197:M197" si="97">SUM(G198:G202)</f>
        <v>0</v>
      </c>
      <c r="H197" s="65">
        <f t="shared" si="97"/>
        <v>0</v>
      </c>
      <c r="I197" s="65">
        <f t="shared" si="97"/>
        <v>0</v>
      </c>
      <c r="J197" s="65">
        <f t="shared" si="97"/>
        <v>0</v>
      </c>
      <c r="K197" s="65">
        <f t="shared" si="97"/>
        <v>0</v>
      </c>
      <c r="L197" s="65">
        <f t="shared" si="97"/>
        <v>0</v>
      </c>
      <c r="M197" s="65">
        <f t="shared" si="97"/>
        <v>0</v>
      </c>
    </row>
    <row r="198" spans="1:13">
      <c r="A198" s="4" t="s">
        <v>103</v>
      </c>
      <c r="B198" s="19"/>
      <c r="C198" s="46"/>
      <c r="D198" s="19"/>
      <c r="E198" s="19"/>
      <c r="F198" s="64"/>
      <c r="G198" s="65"/>
      <c r="H198" s="64"/>
      <c r="I198" s="64"/>
      <c r="J198" s="64"/>
      <c r="K198" s="64"/>
      <c r="L198" s="64"/>
      <c r="M198" s="64"/>
    </row>
    <row r="199" spans="1:13">
      <c r="A199" s="4" t="s">
        <v>58</v>
      </c>
      <c r="B199" s="19"/>
      <c r="C199" s="46"/>
      <c r="D199" s="19"/>
      <c r="E199" s="19"/>
      <c r="F199" s="64"/>
      <c r="G199" s="65"/>
      <c r="H199" s="64"/>
      <c r="I199" s="64"/>
      <c r="J199" s="64"/>
      <c r="K199" s="64"/>
      <c r="L199" s="64"/>
      <c r="M199" s="64"/>
    </row>
    <row r="200" spans="1:13">
      <c r="A200" s="4" t="s">
        <v>59</v>
      </c>
      <c r="B200" s="19"/>
      <c r="C200" s="46"/>
      <c r="D200" s="19"/>
      <c r="E200" s="19"/>
      <c r="F200" s="64"/>
      <c r="G200" s="65"/>
      <c r="H200" s="64"/>
      <c r="I200" s="64"/>
      <c r="J200" s="64"/>
      <c r="K200" s="64"/>
      <c r="L200" s="64"/>
      <c r="M200" s="64"/>
    </row>
    <row r="201" spans="1:13">
      <c r="A201" s="4" t="s">
        <v>60</v>
      </c>
      <c r="B201" s="19"/>
      <c r="C201" s="46"/>
      <c r="D201" s="19"/>
      <c r="E201" s="19"/>
      <c r="F201" s="64"/>
      <c r="G201" s="65"/>
      <c r="H201" s="64"/>
      <c r="I201" s="64"/>
      <c r="J201" s="64"/>
      <c r="K201" s="64"/>
      <c r="L201" s="64"/>
      <c r="M201" s="64"/>
    </row>
    <row r="202" spans="1:13">
      <c r="A202" s="4" t="s">
        <v>61</v>
      </c>
      <c r="B202" s="19"/>
      <c r="C202" s="46"/>
      <c r="D202" s="19"/>
      <c r="E202" s="19"/>
      <c r="F202" s="64"/>
      <c r="G202" s="65"/>
      <c r="H202" s="64"/>
      <c r="I202" s="64"/>
      <c r="J202" s="64"/>
      <c r="K202" s="64"/>
      <c r="L202" s="64"/>
      <c r="M202" s="64"/>
    </row>
    <row r="203" spans="1:13">
      <c r="F203" s="6"/>
      <c r="G203" s="6"/>
      <c r="H203" s="6"/>
      <c r="I203" s="6"/>
      <c r="J203" s="6"/>
      <c r="K203" s="6"/>
      <c r="L203" s="6"/>
      <c r="M203" s="6"/>
    </row>
    <row r="204" spans="1:13">
      <c r="A204" s="13" t="s">
        <v>104</v>
      </c>
      <c r="F204" s="6"/>
      <c r="G204" s="6"/>
      <c r="H204" s="6"/>
      <c r="I204" s="6"/>
      <c r="J204" s="6"/>
      <c r="K204" s="6"/>
      <c r="L204" s="6"/>
      <c r="M204" s="6"/>
    </row>
    <row r="205" spans="1:13">
      <c r="F205" s="6"/>
      <c r="G205" s="6"/>
      <c r="H205" s="6"/>
      <c r="I205" s="6"/>
      <c r="J205" s="6"/>
      <c r="K205" s="6"/>
      <c r="L205" s="6"/>
      <c r="M205" s="6"/>
    </row>
    <row r="206" spans="1:13">
      <c r="A206" s="13" t="s">
        <v>105</v>
      </c>
      <c r="F206" s="6"/>
      <c r="G206" s="6"/>
      <c r="H206" s="6"/>
      <c r="I206" s="6"/>
      <c r="J206" s="6"/>
      <c r="K206" s="6"/>
      <c r="L206" s="6"/>
      <c r="M206" s="6"/>
    </row>
    <row r="207" spans="1:13">
      <c r="F207" s="6"/>
      <c r="G207" s="6"/>
      <c r="H207" s="6"/>
      <c r="I207" s="6"/>
      <c r="J207" s="6"/>
      <c r="K207" s="6"/>
      <c r="L207" s="6"/>
      <c r="M207" s="6"/>
    </row>
    <row r="208" spans="1:13">
      <c r="F208" s="6"/>
      <c r="G208" s="6"/>
      <c r="H208" s="6"/>
      <c r="I208" s="6"/>
      <c r="J208" s="6"/>
      <c r="K208" s="6"/>
      <c r="L208" s="6"/>
      <c r="M208" s="6"/>
    </row>
    <row r="209" spans="6:13">
      <c r="F209" s="6"/>
      <c r="G209" s="6"/>
      <c r="H209" s="6"/>
      <c r="I209" s="6"/>
      <c r="J209" s="6"/>
      <c r="K209" s="6"/>
      <c r="L209" s="6"/>
      <c r="M209" s="6"/>
    </row>
    <row r="210" spans="6:13">
      <c r="F210" s="6"/>
      <c r="G210" s="6"/>
      <c r="H210" s="6"/>
      <c r="I210" s="6"/>
      <c r="J210" s="6"/>
      <c r="K210" s="6"/>
      <c r="L210" s="6"/>
      <c r="M210" s="6"/>
    </row>
    <row r="211" spans="6:13">
      <c r="F211" s="6"/>
      <c r="G211" s="6"/>
      <c r="H211" s="6"/>
      <c r="I211" s="6"/>
      <c r="J211" s="6"/>
      <c r="K211" s="6"/>
      <c r="L211" s="6"/>
      <c r="M211" s="6"/>
    </row>
    <row r="212" spans="6:13">
      <c r="F212" s="6"/>
      <c r="G212" s="6"/>
      <c r="H212" s="6"/>
      <c r="I212" s="6"/>
      <c r="J212" s="6"/>
      <c r="K212" s="6"/>
      <c r="L212" s="6"/>
      <c r="M212" s="6"/>
    </row>
    <row r="213" spans="6:13">
      <c r="F213" s="6"/>
      <c r="G213" s="6"/>
      <c r="H213" s="6"/>
      <c r="I213" s="6"/>
      <c r="J213" s="6"/>
      <c r="K213" s="6"/>
      <c r="L213" s="6"/>
      <c r="M213" s="6"/>
    </row>
    <row r="214" spans="6:13">
      <c r="F214" s="6"/>
      <c r="G214" s="6"/>
      <c r="H214" s="6"/>
      <c r="I214" s="6"/>
      <c r="J214" s="6"/>
      <c r="K214" s="6"/>
      <c r="L214" s="6"/>
      <c r="M214" s="6"/>
    </row>
    <row r="215" spans="6:13">
      <c r="F215" s="6"/>
      <c r="G215" s="6"/>
      <c r="H215" s="6"/>
      <c r="I215" s="6"/>
      <c r="J215" s="6"/>
      <c r="K215" s="6"/>
      <c r="L215" s="6"/>
      <c r="M215" s="6"/>
    </row>
    <row r="216" spans="6:13">
      <c r="F216" s="6"/>
      <c r="G216" s="6"/>
      <c r="H216" s="6"/>
      <c r="I216" s="6"/>
      <c r="J216" s="6"/>
      <c r="K216" s="6"/>
      <c r="L216" s="6"/>
      <c r="M216" s="6"/>
    </row>
    <row r="217" spans="6:13">
      <c r="F217" s="6"/>
      <c r="G217" s="6"/>
      <c r="H217" s="6"/>
      <c r="I217" s="6"/>
      <c r="J217" s="6"/>
      <c r="K217" s="6"/>
      <c r="L217" s="6"/>
      <c r="M217" s="6"/>
    </row>
    <row r="218" spans="6:13">
      <c r="F218" s="6"/>
      <c r="G218" s="6"/>
      <c r="H218" s="6"/>
      <c r="I218" s="6"/>
      <c r="J218" s="6"/>
      <c r="K218" s="6"/>
      <c r="L218" s="6"/>
      <c r="M218" s="6"/>
    </row>
    <row r="219" spans="6:13">
      <c r="F219" s="6"/>
      <c r="G219" s="6"/>
      <c r="H219" s="6"/>
      <c r="I219" s="6"/>
      <c r="J219" s="6"/>
      <c r="K219" s="6"/>
      <c r="L219" s="6"/>
      <c r="M219" s="6"/>
    </row>
    <row r="220" spans="6:13">
      <c r="F220" s="6"/>
      <c r="G220" s="6"/>
      <c r="H220" s="6"/>
      <c r="I220" s="6"/>
      <c r="J220" s="6"/>
      <c r="K220" s="6"/>
      <c r="L220" s="6"/>
      <c r="M220" s="6"/>
    </row>
    <row r="221" spans="6:13">
      <c r="F221" s="6"/>
      <c r="G221" s="6"/>
      <c r="H221" s="6"/>
      <c r="I221" s="6"/>
      <c r="J221" s="6"/>
      <c r="K221" s="6"/>
      <c r="L221" s="6"/>
      <c r="M221" s="6"/>
    </row>
    <row r="222" spans="6:13">
      <c r="F222" s="6"/>
      <c r="G222" s="6"/>
      <c r="H222" s="6"/>
      <c r="I222" s="6"/>
      <c r="J222" s="6"/>
      <c r="K222" s="6"/>
      <c r="L222" s="6"/>
      <c r="M222" s="6"/>
    </row>
  </sheetData>
  <sheetProtection selectLockedCells="1" selectUnlockedCells="1"/>
  <mergeCells count="19">
    <mergeCell ref="B11:E11"/>
    <mergeCell ref="B96:E96"/>
    <mergeCell ref="B18:E18"/>
    <mergeCell ref="B108:E108"/>
    <mergeCell ref="B98:E98"/>
    <mergeCell ref="B13:E13"/>
    <mergeCell ref="B14:E14"/>
    <mergeCell ref="B6:E6"/>
    <mergeCell ref="B7:E7"/>
    <mergeCell ref="B8:E8"/>
    <mergeCell ref="A1:M1"/>
    <mergeCell ref="A2:M2"/>
    <mergeCell ref="A3:M3"/>
    <mergeCell ref="A4:A5"/>
    <mergeCell ref="B4:E4"/>
    <mergeCell ref="H4:J4"/>
    <mergeCell ref="K4:M4"/>
    <mergeCell ref="G4:G5"/>
    <mergeCell ref="F4:F5"/>
  </mergeCells>
  <phoneticPr fontId="2" type="noConversion"/>
  <pageMargins left="0.39370078740157483" right="0.19685039370078741" top="0.19685039370078741" bottom="0.19685039370078741" header="0.51181102362204722" footer="0.31496062992125984"/>
  <pageSetup paperSize="9" scale="70" firstPageNumber="0" fitToHeight="200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23"/>
  <sheetViews>
    <sheetView showGridLines="0" workbookViewId="0">
      <pane xSplit="2" ySplit="17" topLeftCell="C18" activePane="bottomRight" state="frozen"/>
      <selection pane="topRight" activeCell="C1" sqref="C1"/>
      <selection pane="bottomLeft" activeCell="A16" sqref="A16"/>
      <selection pane="bottomRight" activeCell="H24" sqref="H24:H26"/>
    </sheetView>
  </sheetViews>
  <sheetFormatPr defaultRowHeight="12.75" outlineLevelRow="7"/>
  <cols>
    <col min="1" max="1" width="69.5703125" style="1" customWidth="1"/>
    <col min="2" max="2" width="5.85546875" style="1" customWidth="1"/>
    <col min="3" max="3" width="13.140625" style="1" customWidth="1"/>
    <col min="4" max="4" width="5.5703125" style="1" customWidth="1"/>
    <col min="5" max="5" width="5.28515625" style="1" customWidth="1"/>
    <col min="6" max="7" width="11.7109375" style="1" customWidth="1"/>
    <col min="8" max="9" width="12.28515625" style="1" customWidth="1"/>
    <col min="10" max="10" width="12.42578125" style="1" customWidth="1"/>
    <col min="11" max="11" width="13.140625" style="1" customWidth="1"/>
    <col min="12" max="12" width="13.28515625" style="1" customWidth="1"/>
    <col min="13" max="13" width="14" style="1" customWidth="1"/>
    <col min="14" max="16384" width="9.140625" style="1"/>
  </cols>
  <sheetData>
    <row r="1" spans="1:13" ht="15.75" customHeight="1">
      <c r="A1" s="213" t="s">
        <v>236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13" ht="15.7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>
      <c r="A3" s="215" t="s">
        <v>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</row>
    <row r="4" spans="1:13" ht="54.6" customHeight="1">
      <c r="A4" s="216" t="s">
        <v>1</v>
      </c>
      <c r="B4" s="217" t="s">
        <v>70</v>
      </c>
      <c r="C4" s="218"/>
      <c r="D4" s="218"/>
      <c r="E4" s="219"/>
      <c r="F4" s="216" t="s">
        <v>237</v>
      </c>
      <c r="G4" s="216" t="s">
        <v>238</v>
      </c>
      <c r="H4" s="220" t="s">
        <v>6</v>
      </c>
      <c r="I4" s="221"/>
      <c r="J4" s="222"/>
      <c r="K4" s="220" t="s">
        <v>7</v>
      </c>
      <c r="L4" s="221"/>
      <c r="M4" s="222"/>
    </row>
    <row r="5" spans="1:13" ht="25.5">
      <c r="A5" s="216"/>
      <c r="B5" s="12" t="s">
        <v>2</v>
      </c>
      <c r="C5" s="12" t="s">
        <v>3</v>
      </c>
      <c r="D5" s="12" t="s">
        <v>4</v>
      </c>
      <c r="E5" s="12" t="s">
        <v>5</v>
      </c>
      <c r="F5" s="216"/>
      <c r="G5" s="216"/>
      <c r="H5" s="2" t="s">
        <v>89</v>
      </c>
      <c r="I5" s="2" t="s">
        <v>192</v>
      </c>
      <c r="J5" s="2" t="s">
        <v>239</v>
      </c>
      <c r="K5" s="2" t="s">
        <v>89</v>
      </c>
      <c r="L5" s="2" t="s">
        <v>192</v>
      </c>
      <c r="M5" s="2" t="s">
        <v>239</v>
      </c>
    </row>
    <row r="6" spans="1:13" ht="15">
      <c r="A6" s="14" t="s">
        <v>8</v>
      </c>
      <c r="B6" s="210"/>
      <c r="C6" s="211"/>
      <c r="D6" s="211"/>
      <c r="E6" s="212"/>
      <c r="F6" s="58">
        <f t="shared" ref="F6" si="0">F7-F14</f>
        <v>-122703.09000000078</v>
      </c>
      <c r="G6" s="58">
        <f>G7-G14</f>
        <v>524886.0299999998</v>
      </c>
      <c r="H6" s="58">
        <f t="shared" ref="H6:J6" si="1">H7-H14</f>
        <v>-125129</v>
      </c>
      <c r="I6" s="58">
        <f t="shared" si="1"/>
        <v>134250</v>
      </c>
      <c r="J6" s="58">
        <f t="shared" si="1"/>
        <v>125126</v>
      </c>
      <c r="K6" s="58">
        <f t="shared" ref="K6:M6" si="2">K7-K14</f>
        <v>-125129</v>
      </c>
      <c r="L6" s="58">
        <f t="shared" si="2"/>
        <v>134250</v>
      </c>
      <c r="M6" s="58">
        <f t="shared" si="2"/>
        <v>1323889</v>
      </c>
    </row>
    <row r="7" spans="1:13" ht="15">
      <c r="A7" s="14" t="s">
        <v>109</v>
      </c>
      <c r="B7" s="210"/>
      <c r="C7" s="211"/>
      <c r="D7" s="211"/>
      <c r="E7" s="212"/>
      <c r="F7" s="58">
        <f>F8+F13+F10+F11+F9+F12</f>
        <v>4861652.9399999995</v>
      </c>
      <c r="G7" s="58">
        <f t="shared" ref="G7:J7" si="3">G8+G13+G10+G11+G9+G12</f>
        <v>2552903.21</v>
      </c>
      <c r="H7" s="58">
        <f t="shared" si="3"/>
        <v>3844475</v>
      </c>
      <c r="I7" s="58">
        <f t="shared" si="3"/>
        <v>2569495</v>
      </c>
      <c r="J7" s="58">
        <f t="shared" si="3"/>
        <v>2569803</v>
      </c>
      <c r="K7" s="58">
        <f t="shared" ref="K7:M7" si="4">K8+K13+K10+K11+K9+K12</f>
        <v>3844475</v>
      </c>
      <c r="L7" s="58">
        <f t="shared" si="4"/>
        <v>2569495</v>
      </c>
      <c r="M7" s="58">
        <f t="shared" si="4"/>
        <v>3768566</v>
      </c>
    </row>
    <row r="8" spans="1:13" ht="25.5">
      <c r="A8" s="15" t="s">
        <v>259</v>
      </c>
      <c r="B8" s="210"/>
      <c r="C8" s="211"/>
      <c r="D8" s="211"/>
      <c r="E8" s="212"/>
      <c r="F8" s="59">
        <f>411945+93680+38767.26</f>
        <v>544392.26</v>
      </c>
      <c r="G8" s="176">
        <f>85388.2+1450+53590+30000</f>
        <v>170428.2</v>
      </c>
      <c r="H8" s="196">
        <f>414755+H170+H171+H176+H177+H183+H188</f>
        <v>473654</v>
      </c>
      <c r="I8" s="196">
        <f>415005+I170+I171+I176+I177+I183+I188</f>
        <v>433385</v>
      </c>
      <c r="J8" s="196">
        <f>415313+J170+J171+J176+J177+J183+J188</f>
        <v>433693</v>
      </c>
      <c r="K8" s="196">
        <f>414755+K170+K171+K176+K177+K183+K188</f>
        <v>473654</v>
      </c>
      <c r="L8" s="196">
        <f>415005+L170+L171+L176+L177+L183+L188</f>
        <v>433385</v>
      </c>
      <c r="M8" s="196">
        <f>415313+M170+M171+M176+M177+M183+M188</f>
        <v>432456</v>
      </c>
    </row>
    <row r="9" spans="1:13" ht="15">
      <c r="A9" s="15" t="s">
        <v>110</v>
      </c>
      <c r="B9" s="201"/>
      <c r="C9" s="202"/>
      <c r="D9" s="202"/>
      <c r="E9" s="203"/>
      <c r="F9" s="59">
        <f>1297135+697810.68</f>
        <v>1994945.6800000002</v>
      </c>
      <c r="G9" s="176">
        <f>564400.73</f>
        <v>564400.73</v>
      </c>
      <c r="H9" s="196">
        <f>H80+H167+H173+H180+H185</f>
        <v>194711</v>
      </c>
      <c r="I9" s="196">
        <f t="shared" ref="I9:J9" si="5">I80+I167+I173+I180+I185</f>
        <v>0</v>
      </c>
      <c r="J9" s="196">
        <f t="shared" si="5"/>
        <v>0</v>
      </c>
      <c r="K9" s="196">
        <f>K80+K167+K173+K180+K185</f>
        <v>194711</v>
      </c>
      <c r="L9" s="196">
        <f t="shared" ref="L9:M9" si="6">L80+L167+L173+L180+L185</f>
        <v>0</v>
      </c>
      <c r="M9" s="196">
        <f t="shared" si="6"/>
        <v>1200000</v>
      </c>
    </row>
    <row r="10" spans="1:13" ht="15">
      <c r="A10" s="15" t="s">
        <v>111</v>
      </c>
      <c r="B10" s="201"/>
      <c r="C10" s="202"/>
      <c r="D10" s="202"/>
      <c r="E10" s="203"/>
      <c r="F10" s="59">
        <v>32943</v>
      </c>
      <c r="G10" s="176">
        <v>26010</v>
      </c>
      <c r="H10" s="163">
        <f>H191</f>
        <v>0</v>
      </c>
      <c r="I10" s="163">
        <f t="shared" ref="I10:J10" si="7">I191</f>
        <v>0</v>
      </c>
      <c r="J10" s="163">
        <f t="shared" si="7"/>
        <v>0</v>
      </c>
      <c r="K10" s="163">
        <f>K191</f>
        <v>0</v>
      </c>
      <c r="L10" s="163">
        <f t="shared" ref="L10:M10" si="8">L191</f>
        <v>0</v>
      </c>
      <c r="M10" s="163">
        <f t="shared" si="8"/>
        <v>0</v>
      </c>
    </row>
    <row r="11" spans="1:13" ht="15">
      <c r="A11" s="16" t="s">
        <v>9</v>
      </c>
      <c r="B11" s="210"/>
      <c r="C11" s="211"/>
      <c r="D11" s="211"/>
      <c r="E11" s="212"/>
      <c r="F11" s="60">
        <f>267708+121300.7-3906-54147.58-24187.12</f>
        <v>306768</v>
      </c>
      <c r="G11" s="177">
        <f>98971.9+103749.08-3906-54147.58-24187.12</f>
        <v>120480.27999999997</v>
      </c>
      <c r="H11" s="198">
        <f>H91+H103+H110+H169+H175+H182+H187</f>
        <v>1310000</v>
      </c>
      <c r="I11" s="198">
        <f t="shared" ref="I11:J11" si="9">I91+I103+I110+I169+I175+I182+I187</f>
        <v>270000</v>
      </c>
      <c r="J11" s="198">
        <f t="shared" si="9"/>
        <v>270000</v>
      </c>
      <c r="K11" s="198">
        <f>K91+K103+K110+K169+K175+K182+K187</f>
        <v>1310000</v>
      </c>
      <c r="L11" s="198">
        <f t="shared" ref="L11:M11" si="10">L91+L103+L110+L169+L175+L182+L187</f>
        <v>270000</v>
      </c>
      <c r="M11" s="198">
        <f t="shared" si="10"/>
        <v>270000</v>
      </c>
    </row>
    <row r="12" spans="1:13" ht="15">
      <c r="A12" s="15" t="s">
        <v>245</v>
      </c>
      <c r="B12" s="201"/>
      <c r="C12" s="202"/>
      <c r="D12" s="202"/>
      <c r="E12" s="203"/>
      <c r="F12" s="60">
        <v>6744</v>
      </c>
      <c r="G12" s="183">
        <v>6744</v>
      </c>
      <c r="H12" s="169"/>
      <c r="I12" s="169"/>
      <c r="J12" s="169"/>
      <c r="K12" s="169"/>
      <c r="L12" s="169"/>
      <c r="M12" s="169"/>
    </row>
    <row r="13" spans="1:13" ht="15">
      <c r="A13" s="16" t="s">
        <v>10</v>
      </c>
      <c r="B13" s="210"/>
      <c r="C13" s="211"/>
      <c r="D13" s="211"/>
      <c r="E13" s="212"/>
      <c r="F13" s="59">
        <v>1975860</v>
      </c>
      <c r="G13" s="176">
        <v>1664840</v>
      </c>
      <c r="H13" s="197">
        <v>1866110</v>
      </c>
      <c r="I13" s="197">
        <v>1866110</v>
      </c>
      <c r="J13" s="197">
        <v>1866110</v>
      </c>
      <c r="K13" s="197">
        <v>1866110</v>
      </c>
      <c r="L13" s="197">
        <v>1866110</v>
      </c>
      <c r="M13" s="197">
        <v>1866110</v>
      </c>
    </row>
    <row r="14" spans="1:13" ht="15">
      <c r="A14" s="14" t="s">
        <v>11</v>
      </c>
      <c r="B14" s="210"/>
      <c r="C14" s="211"/>
      <c r="D14" s="211"/>
      <c r="E14" s="212"/>
      <c r="F14" s="61">
        <f t="shared" ref="F14:J14" si="11">F18+F97+F99+F109+F190</f>
        <v>4984356.03</v>
      </c>
      <c r="G14" s="61">
        <f t="shared" si="11"/>
        <v>2028017.1800000002</v>
      </c>
      <c r="H14" s="61">
        <f t="shared" si="11"/>
        <v>3969604</v>
      </c>
      <c r="I14" s="61">
        <f t="shared" si="11"/>
        <v>2435245</v>
      </c>
      <c r="J14" s="61">
        <f t="shared" si="11"/>
        <v>2444677</v>
      </c>
      <c r="K14" s="61">
        <f t="shared" ref="K14:M14" si="12">K18+K97+K99+K109+K190</f>
        <v>3969604</v>
      </c>
      <c r="L14" s="61">
        <f t="shared" si="12"/>
        <v>2435245</v>
      </c>
      <c r="M14" s="61">
        <f t="shared" si="12"/>
        <v>2444677</v>
      </c>
    </row>
    <row r="15" spans="1:13" ht="14.25">
      <c r="A15" s="164" t="s">
        <v>217</v>
      </c>
      <c r="B15" s="165"/>
      <c r="C15" s="166"/>
      <c r="D15" s="166"/>
      <c r="E15" s="167"/>
      <c r="F15" s="168"/>
      <c r="G15" s="168"/>
      <c r="H15" s="168"/>
      <c r="I15" s="168"/>
      <c r="J15" s="168"/>
      <c r="K15" s="168"/>
      <c r="L15" s="168"/>
      <c r="M15" s="168"/>
    </row>
    <row r="16" spans="1:13" ht="14.25">
      <c r="A16" s="164" t="s">
        <v>218</v>
      </c>
      <c r="B16" s="165"/>
      <c r="C16" s="166"/>
      <c r="D16" s="166"/>
      <c r="E16" s="167"/>
      <c r="F16" s="168"/>
      <c r="G16" s="168"/>
      <c r="H16" s="168"/>
      <c r="I16" s="168"/>
      <c r="J16" s="168"/>
      <c r="K16" s="168"/>
      <c r="L16" s="168"/>
      <c r="M16" s="168"/>
    </row>
    <row r="17" spans="1:13" ht="15">
      <c r="A17" s="131" t="s">
        <v>91</v>
      </c>
      <c r="B17" s="132"/>
      <c r="C17" s="133"/>
      <c r="D17" s="133"/>
      <c r="E17" s="134"/>
      <c r="F17" s="135">
        <f>F18+F97+F99+F109-F80-F91-F103-F110-F167-F169-F173-F175-F180-F182-F185-F187</f>
        <v>2649699.35</v>
      </c>
      <c r="G17" s="135">
        <f t="shared" ref="G17:J17" si="13">G18+G97+G99+G109-G80-G91-G103-G110-G167-G169-G173-G175-G180-G182-G185-G187</f>
        <v>1319476.5600000003</v>
      </c>
      <c r="H17" s="135">
        <f t="shared" si="13"/>
        <v>2464893</v>
      </c>
      <c r="I17" s="135">
        <f t="shared" si="13"/>
        <v>2165245</v>
      </c>
      <c r="J17" s="135">
        <f t="shared" si="13"/>
        <v>2174677</v>
      </c>
      <c r="K17" s="135">
        <f t="shared" ref="K17:M17" si="14">K18+K97+K99+K109-K80-K91-K103-K110-K167-K169-K173-K175-K180-K182-K185-K187</f>
        <v>2464893</v>
      </c>
      <c r="L17" s="135">
        <f t="shared" si="14"/>
        <v>2165245</v>
      </c>
      <c r="M17" s="135">
        <f t="shared" si="14"/>
        <v>974677</v>
      </c>
    </row>
    <row r="18" spans="1:13" ht="27.75" customHeight="1">
      <c r="A18" s="93" t="s">
        <v>142</v>
      </c>
      <c r="B18" s="226" t="s">
        <v>178</v>
      </c>
      <c r="C18" s="227"/>
      <c r="D18" s="227"/>
      <c r="E18" s="228"/>
      <c r="F18" s="92">
        <f t="shared" ref="F18:J18" si="15">F19+F23+F26+F64+F74+F77+F82+F85+F86+F87+F94+F91</f>
        <v>1628384</v>
      </c>
      <c r="G18" s="92">
        <f t="shared" si="15"/>
        <v>991638.45000000007</v>
      </c>
      <c r="H18" s="92">
        <f t="shared" si="15"/>
        <v>2073128</v>
      </c>
      <c r="I18" s="92">
        <f t="shared" si="15"/>
        <v>1619288</v>
      </c>
      <c r="J18" s="92">
        <f t="shared" si="15"/>
        <v>1618720</v>
      </c>
      <c r="K18" s="92">
        <f t="shared" ref="K18:M18" si="16">K19+K23+K26+K64+K74+K77+K82+K85+K86+K87+K94+K91</f>
        <v>2073128</v>
      </c>
      <c r="L18" s="92">
        <f t="shared" si="16"/>
        <v>1619288</v>
      </c>
      <c r="M18" s="92">
        <f t="shared" si="16"/>
        <v>1618720</v>
      </c>
    </row>
    <row r="19" spans="1:13" outlineLevel="4">
      <c r="A19" s="3" t="s">
        <v>81</v>
      </c>
      <c r="B19" s="17" t="s">
        <v>12</v>
      </c>
      <c r="C19" s="18"/>
      <c r="D19" s="17"/>
      <c r="E19" s="17"/>
      <c r="F19" s="62">
        <f t="shared" ref="F19" si="17">SUM(F20:F22)</f>
        <v>0</v>
      </c>
      <c r="G19" s="62">
        <f t="shared" ref="G19:J19" si="18">SUM(G20:G22)</f>
        <v>0</v>
      </c>
      <c r="H19" s="62">
        <f t="shared" si="18"/>
        <v>0</v>
      </c>
      <c r="I19" s="62">
        <f t="shared" si="18"/>
        <v>0</v>
      </c>
      <c r="J19" s="62">
        <f t="shared" si="18"/>
        <v>0</v>
      </c>
      <c r="K19" s="62">
        <f t="shared" ref="K19:M19" si="19">SUM(K20:K22)</f>
        <v>0</v>
      </c>
      <c r="L19" s="62">
        <f t="shared" si="19"/>
        <v>0</v>
      </c>
      <c r="M19" s="62">
        <f t="shared" si="19"/>
        <v>0</v>
      </c>
    </row>
    <row r="20" spans="1:13" ht="13.5" customHeight="1" outlineLevel="7">
      <c r="A20" s="4" t="s">
        <v>14</v>
      </c>
      <c r="B20" s="19" t="s">
        <v>12</v>
      </c>
      <c r="C20" s="20" t="s">
        <v>113</v>
      </c>
      <c r="D20" s="19" t="s">
        <v>15</v>
      </c>
      <c r="E20" s="19" t="s">
        <v>62</v>
      </c>
      <c r="F20" s="64"/>
      <c r="G20" s="65"/>
      <c r="H20" s="63"/>
      <c r="I20" s="63"/>
      <c r="J20" s="63"/>
      <c r="K20" s="63"/>
      <c r="L20" s="63"/>
      <c r="M20" s="63"/>
    </row>
    <row r="21" spans="1:13" ht="12.75" customHeight="1" outlineLevel="7">
      <c r="A21" s="4" t="s">
        <v>114</v>
      </c>
      <c r="B21" s="19" t="s">
        <v>12</v>
      </c>
      <c r="C21" s="20" t="s">
        <v>115</v>
      </c>
      <c r="D21" s="19" t="s">
        <v>21</v>
      </c>
      <c r="E21" s="19" t="s">
        <v>62</v>
      </c>
      <c r="F21" s="64"/>
      <c r="G21" s="65"/>
      <c r="H21" s="63"/>
      <c r="I21" s="63"/>
      <c r="J21" s="63"/>
      <c r="K21" s="63"/>
      <c r="L21" s="63"/>
      <c r="M21" s="63"/>
    </row>
    <row r="22" spans="1:13" ht="14.25" customHeight="1" outlineLevel="7">
      <c r="A22" s="4" t="s">
        <v>16</v>
      </c>
      <c r="B22" s="19" t="s">
        <v>12</v>
      </c>
      <c r="C22" s="20" t="s">
        <v>115</v>
      </c>
      <c r="D22" s="19" t="s">
        <v>23</v>
      </c>
      <c r="E22" s="19" t="s">
        <v>62</v>
      </c>
      <c r="F22" s="64"/>
      <c r="G22" s="65"/>
      <c r="H22" s="63"/>
      <c r="I22" s="63"/>
      <c r="J22" s="63"/>
      <c r="K22" s="63"/>
      <c r="L22" s="63"/>
      <c r="M22" s="63"/>
    </row>
    <row r="23" spans="1:13" outlineLevel="4">
      <c r="A23" s="3" t="s">
        <v>117</v>
      </c>
      <c r="B23" s="17" t="s">
        <v>17</v>
      </c>
      <c r="C23" s="21" t="s">
        <v>116</v>
      </c>
      <c r="D23" s="17" t="s">
        <v>13</v>
      </c>
      <c r="E23" s="19"/>
      <c r="F23" s="62">
        <f t="shared" ref="F23" si="20">SUM(F24:F25)</f>
        <v>509961</v>
      </c>
      <c r="G23" s="62">
        <f>SUM(G24:G25)</f>
        <v>294185.89</v>
      </c>
      <c r="H23" s="62">
        <f t="shared" ref="H23:J23" si="21">SUM(H24:H25)</f>
        <v>521387</v>
      </c>
      <c r="I23" s="62">
        <f t="shared" si="21"/>
        <v>521387</v>
      </c>
      <c r="J23" s="62">
        <f t="shared" si="21"/>
        <v>521387</v>
      </c>
      <c r="K23" s="62">
        <f t="shared" ref="K23:M23" si="22">SUM(K24:K25)</f>
        <v>521387</v>
      </c>
      <c r="L23" s="62">
        <f t="shared" si="22"/>
        <v>521387</v>
      </c>
      <c r="M23" s="62">
        <f t="shared" si="22"/>
        <v>521387</v>
      </c>
    </row>
    <row r="24" spans="1:13" outlineLevel="7">
      <c r="A24" s="4" t="s">
        <v>205</v>
      </c>
      <c r="B24" s="19" t="s">
        <v>17</v>
      </c>
      <c r="C24" s="87" t="s">
        <v>116</v>
      </c>
      <c r="D24" s="19" t="s">
        <v>18</v>
      </c>
      <c r="E24" s="19" t="s">
        <v>62</v>
      </c>
      <c r="F24" s="63">
        <v>391675</v>
      </c>
      <c r="G24" s="65">
        <v>227571.44</v>
      </c>
      <c r="H24" s="63">
        <v>400451</v>
      </c>
      <c r="I24" s="63">
        <v>400451</v>
      </c>
      <c r="J24" s="63">
        <v>400451</v>
      </c>
      <c r="K24" s="63">
        <v>400451</v>
      </c>
      <c r="L24" s="63">
        <v>400451</v>
      </c>
      <c r="M24" s="63">
        <v>400451</v>
      </c>
    </row>
    <row r="25" spans="1:13" outlineLevel="7">
      <c r="A25" s="4" t="s">
        <v>86</v>
      </c>
      <c r="B25" s="19" t="s">
        <v>17</v>
      </c>
      <c r="C25" s="87" t="s">
        <v>116</v>
      </c>
      <c r="D25" s="19" t="s">
        <v>63</v>
      </c>
      <c r="E25" s="19" t="s">
        <v>62</v>
      </c>
      <c r="F25" s="65">
        <v>118286</v>
      </c>
      <c r="G25" s="65">
        <v>66614.45</v>
      </c>
      <c r="H25" s="65">
        <v>120936</v>
      </c>
      <c r="I25" s="65">
        <v>120936</v>
      </c>
      <c r="J25" s="65">
        <v>120936</v>
      </c>
      <c r="K25" s="65">
        <v>120936</v>
      </c>
      <c r="L25" s="65">
        <v>120936</v>
      </c>
      <c r="M25" s="65">
        <v>120936</v>
      </c>
    </row>
    <row r="26" spans="1:13" ht="25.5" outlineLevel="4">
      <c r="A26" s="3" t="s">
        <v>119</v>
      </c>
      <c r="B26" s="17" t="s">
        <v>17</v>
      </c>
      <c r="C26" s="21" t="s">
        <v>118</v>
      </c>
      <c r="D26" s="17" t="s">
        <v>13</v>
      </c>
      <c r="E26" s="17"/>
      <c r="F26" s="62">
        <f>F27+F28+F29+F32+F40+F56+F59+F60</f>
        <v>648234</v>
      </c>
      <c r="G26" s="62">
        <f t="shared" ref="G26:J26" si="23">G27+G28+G29+G32+G40+G56+G59+G60</f>
        <v>370293.97000000003</v>
      </c>
      <c r="H26" s="62">
        <f t="shared" si="23"/>
        <v>1006855</v>
      </c>
      <c r="I26" s="62">
        <f t="shared" si="23"/>
        <v>775855</v>
      </c>
      <c r="J26" s="62">
        <f t="shared" si="23"/>
        <v>775855</v>
      </c>
      <c r="K26" s="62">
        <f t="shared" ref="K26:M26" si="24">K27+K28+K29+K32+K40+K56+K59+K60</f>
        <v>1006855</v>
      </c>
      <c r="L26" s="62">
        <f t="shared" si="24"/>
        <v>775855</v>
      </c>
      <c r="M26" s="62">
        <f t="shared" si="24"/>
        <v>775855</v>
      </c>
    </row>
    <row r="27" spans="1:13" outlineLevel="7">
      <c r="A27" s="82" t="s">
        <v>204</v>
      </c>
      <c r="B27" s="83" t="s">
        <v>17</v>
      </c>
      <c r="C27" s="87" t="s">
        <v>118</v>
      </c>
      <c r="D27" s="83" t="s">
        <v>18</v>
      </c>
      <c r="E27" s="83" t="s">
        <v>62</v>
      </c>
      <c r="F27" s="65">
        <v>377414</v>
      </c>
      <c r="G27" s="65">
        <v>246952.02</v>
      </c>
      <c r="H27" s="65">
        <v>385892</v>
      </c>
      <c r="I27" s="65">
        <v>385892</v>
      </c>
      <c r="J27" s="65">
        <v>385892</v>
      </c>
      <c r="K27" s="65">
        <v>385892</v>
      </c>
      <c r="L27" s="65">
        <v>385892</v>
      </c>
      <c r="M27" s="65">
        <v>385892</v>
      </c>
    </row>
    <row r="28" spans="1:13" outlineLevel="7">
      <c r="A28" s="4" t="s">
        <v>57</v>
      </c>
      <c r="B28" s="19" t="s">
        <v>17</v>
      </c>
      <c r="C28" s="87" t="s">
        <v>118</v>
      </c>
      <c r="D28" s="19" t="s">
        <v>63</v>
      </c>
      <c r="E28" s="19" t="s">
        <v>62</v>
      </c>
      <c r="F28" s="65">
        <v>113979</v>
      </c>
      <c r="G28" s="65">
        <v>71140.25</v>
      </c>
      <c r="H28" s="65">
        <v>116539</v>
      </c>
      <c r="I28" s="65">
        <v>116539</v>
      </c>
      <c r="J28" s="65">
        <v>116539</v>
      </c>
      <c r="K28" s="65">
        <v>116539</v>
      </c>
      <c r="L28" s="65">
        <v>116539</v>
      </c>
      <c r="M28" s="65">
        <v>116539</v>
      </c>
    </row>
    <row r="29" spans="1:13" outlineLevel="7">
      <c r="A29" s="4"/>
      <c r="B29" s="19" t="s">
        <v>17</v>
      </c>
      <c r="C29" s="87" t="s">
        <v>118</v>
      </c>
      <c r="D29" s="19" t="s">
        <v>20</v>
      </c>
      <c r="E29" s="19" t="s">
        <v>62</v>
      </c>
      <c r="F29" s="65">
        <f t="shared" ref="F29" si="25">SUM(F30:F31)</f>
        <v>27600</v>
      </c>
      <c r="G29" s="65">
        <f t="shared" ref="G29:J29" si="26">SUM(G30:G31)</f>
        <v>15596.69</v>
      </c>
      <c r="H29" s="65">
        <f t="shared" si="26"/>
        <v>28800</v>
      </c>
      <c r="I29" s="65">
        <f t="shared" si="26"/>
        <v>28800</v>
      </c>
      <c r="J29" s="65">
        <f t="shared" si="26"/>
        <v>28800</v>
      </c>
      <c r="K29" s="65">
        <f t="shared" ref="K29:M29" si="27">SUM(K30:K31)</f>
        <v>28800</v>
      </c>
      <c r="L29" s="65">
        <f t="shared" si="27"/>
        <v>28800</v>
      </c>
      <c r="M29" s="65">
        <f t="shared" si="27"/>
        <v>28800</v>
      </c>
    </row>
    <row r="30" spans="1:13" outlineLevel="7">
      <c r="A30" s="4" t="s">
        <v>19</v>
      </c>
      <c r="B30" s="19"/>
      <c r="C30" s="22"/>
      <c r="D30" s="19"/>
      <c r="E30" s="19"/>
      <c r="F30" s="65">
        <v>27600</v>
      </c>
      <c r="G30" s="65">
        <v>15596.69</v>
      </c>
      <c r="H30" s="65">
        <v>28800</v>
      </c>
      <c r="I30" s="65">
        <v>28800</v>
      </c>
      <c r="J30" s="65">
        <v>28800</v>
      </c>
      <c r="K30" s="65">
        <v>28800</v>
      </c>
      <c r="L30" s="65">
        <v>28800</v>
      </c>
      <c r="M30" s="65">
        <v>28800</v>
      </c>
    </row>
    <row r="31" spans="1:13" outlineLevel="7">
      <c r="A31" s="4" t="s">
        <v>92</v>
      </c>
      <c r="B31" s="19"/>
      <c r="C31" s="22"/>
      <c r="D31" s="19"/>
      <c r="E31" s="19"/>
      <c r="F31" s="65"/>
      <c r="G31" s="65"/>
      <c r="H31" s="65"/>
      <c r="I31" s="65"/>
      <c r="J31" s="65"/>
      <c r="K31" s="65"/>
      <c r="L31" s="65"/>
      <c r="M31" s="65"/>
    </row>
    <row r="32" spans="1:13" ht="25.5" outlineLevel="5">
      <c r="A32" s="4" t="s">
        <v>80</v>
      </c>
      <c r="B32" s="19" t="s">
        <v>17</v>
      </c>
      <c r="C32" s="87" t="s">
        <v>118</v>
      </c>
      <c r="D32" s="19" t="s">
        <v>21</v>
      </c>
      <c r="E32" s="19" t="s">
        <v>62</v>
      </c>
      <c r="F32" s="65">
        <f t="shared" ref="F32:J32" si="28">SUM(F33:F39)</f>
        <v>55218</v>
      </c>
      <c r="G32" s="65">
        <f t="shared" si="28"/>
        <v>7945.01</v>
      </c>
      <c r="H32" s="65">
        <f t="shared" si="28"/>
        <v>119489</v>
      </c>
      <c r="I32" s="65">
        <f t="shared" si="28"/>
        <v>74489</v>
      </c>
      <c r="J32" s="65">
        <f t="shared" si="28"/>
        <v>74489</v>
      </c>
      <c r="K32" s="65">
        <f t="shared" ref="K32:M32" si="29">SUM(K33:K39)</f>
        <v>119489</v>
      </c>
      <c r="L32" s="65">
        <f t="shared" si="29"/>
        <v>74489</v>
      </c>
      <c r="M32" s="65">
        <f t="shared" si="29"/>
        <v>74489</v>
      </c>
    </row>
    <row r="33" spans="1:13" ht="25.5" outlineLevel="7">
      <c r="A33" s="8" t="s">
        <v>106</v>
      </c>
      <c r="B33" s="23"/>
      <c r="C33" s="24"/>
      <c r="D33" s="23"/>
      <c r="E33" s="23"/>
      <c r="F33" s="66">
        <v>12218</v>
      </c>
      <c r="G33" s="66">
        <v>5666.23</v>
      </c>
      <c r="H33" s="66">
        <v>15269</v>
      </c>
      <c r="I33" s="66">
        <v>15269</v>
      </c>
      <c r="J33" s="66">
        <v>15269</v>
      </c>
      <c r="K33" s="66">
        <v>15269</v>
      </c>
      <c r="L33" s="66">
        <v>15269</v>
      </c>
      <c r="M33" s="66">
        <v>15269</v>
      </c>
    </row>
    <row r="34" spans="1:13" outlineLevel="7">
      <c r="A34" s="9" t="s">
        <v>206</v>
      </c>
      <c r="B34" s="25"/>
      <c r="C34" s="26"/>
      <c r="D34" s="25"/>
      <c r="E34" s="25"/>
      <c r="F34" s="66">
        <v>13200</v>
      </c>
      <c r="G34" s="66"/>
      <c r="H34" s="66"/>
      <c r="I34" s="66"/>
      <c r="J34" s="66"/>
      <c r="K34" s="66"/>
      <c r="L34" s="66"/>
      <c r="M34" s="66"/>
    </row>
    <row r="35" spans="1:13" ht="25.5" outlineLevel="7">
      <c r="A35" s="9" t="s">
        <v>246</v>
      </c>
      <c r="B35" s="25"/>
      <c r="C35" s="26"/>
      <c r="D35" s="25"/>
      <c r="E35" s="25"/>
      <c r="F35" s="66">
        <v>6000</v>
      </c>
      <c r="G35" s="66">
        <v>2278.7800000000002</v>
      </c>
      <c r="H35" s="66">
        <v>15920</v>
      </c>
      <c r="I35" s="66">
        <v>15920</v>
      </c>
      <c r="J35" s="66">
        <v>15920</v>
      </c>
      <c r="K35" s="66">
        <v>15920</v>
      </c>
      <c r="L35" s="66">
        <v>15920</v>
      </c>
      <c r="M35" s="66">
        <v>15920</v>
      </c>
    </row>
    <row r="36" spans="1:13" outlineLevel="7">
      <c r="A36" s="8" t="s">
        <v>107</v>
      </c>
      <c r="B36" s="23"/>
      <c r="C36" s="24"/>
      <c r="D36" s="23"/>
      <c r="E36" s="23"/>
      <c r="F36" s="66">
        <v>0</v>
      </c>
      <c r="G36" s="66"/>
      <c r="H36" s="66">
        <v>3500</v>
      </c>
      <c r="I36" s="66">
        <v>3500</v>
      </c>
      <c r="J36" s="66">
        <v>3500</v>
      </c>
      <c r="K36" s="66">
        <v>3500</v>
      </c>
      <c r="L36" s="66">
        <v>3500</v>
      </c>
      <c r="M36" s="66">
        <v>3500</v>
      </c>
    </row>
    <row r="37" spans="1:13" outlineLevel="7">
      <c r="A37" s="8" t="s">
        <v>22</v>
      </c>
      <c r="B37" s="23"/>
      <c r="C37" s="24"/>
      <c r="D37" s="23"/>
      <c r="E37" s="23"/>
      <c r="F37" s="66">
        <v>0</v>
      </c>
      <c r="G37" s="66"/>
      <c r="H37" s="66">
        <v>2500</v>
      </c>
      <c r="I37" s="66">
        <v>2500</v>
      </c>
      <c r="J37" s="66">
        <v>2500</v>
      </c>
      <c r="K37" s="66">
        <v>2500</v>
      </c>
      <c r="L37" s="66">
        <v>2500</v>
      </c>
      <c r="M37" s="66">
        <v>2500</v>
      </c>
    </row>
    <row r="38" spans="1:13" ht="38.25" outlineLevel="7">
      <c r="A38" s="8" t="s">
        <v>247</v>
      </c>
      <c r="B38" s="23"/>
      <c r="C38" s="24"/>
      <c r="D38" s="23"/>
      <c r="E38" s="23"/>
      <c r="F38" s="66">
        <v>23800</v>
      </c>
      <c r="G38" s="66"/>
      <c r="H38" s="66">
        <v>37300</v>
      </c>
      <c r="I38" s="66">
        <v>37300</v>
      </c>
      <c r="J38" s="66">
        <v>37300</v>
      </c>
      <c r="K38" s="66">
        <v>37300</v>
      </c>
      <c r="L38" s="66">
        <v>37300</v>
      </c>
      <c r="M38" s="66">
        <v>37300</v>
      </c>
    </row>
    <row r="39" spans="1:13" outlineLevel="7">
      <c r="A39" s="8" t="s">
        <v>207</v>
      </c>
      <c r="B39" s="23"/>
      <c r="C39" s="24"/>
      <c r="D39" s="23"/>
      <c r="E39" s="23"/>
      <c r="F39" s="67"/>
      <c r="G39" s="66"/>
      <c r="H39" s="67">
        <v>45000</v>
      </c>
      <c r="I39" s="67"/>
      <c r="J39" s="67"/>
      <c r="K39" s="67">
        <v>45000</v>
      </c>
      <c r="L39" s="67"/>
      <c r="M39" s="67"/>
    </row>
    <row r="40" spans="1:13" outlineLevel="5">
      <c r="A40" s="4" t="s">
        <v>93</v>
      </c>
      <c r="B40" s="19" t="s">
        <v>17</v>
      </c>
      <c r="C40" s="87" t="s">
        <v>118</v>
      </c>
      <c r="D40" s="19" t="s">
        <v>23</v>
      </c>
      <c r="E40" s="19" t="s">
        <v>62</v>
      </c>
      <c r="F40" s="68">
        <f>SUM(F41:F55)</f>
        <v>71023</v>
      </c>
      <c r="G40" s="68">
        <f t="shared" ref="G40:J40" si="30">SUM(G41:G55)</f>
        <v>28090</v>
      </c>
      <c r="H40" s="68">
        <f t="shared" si="30"/>
        <v>347384</v>
      </c>
      <c r="I40" s="68">
        <f t="shared" si="30"/>
        <v>161384</v>
      </c>
      <c r="J40" s="68">
        <f t="shared" si="30"/>
        <v>161384</v>
      </c>
      <c r="K40" s="68">
        <f t="shared" ref="K40:M40" si="31">SUM(K41:K55)</f>
        <v>347384</v>
      </c>
      <c r="L40" s="68">
        <f t="shared" si="31"/>
        <v>161384</v>
      </c>
      <c r="M40" s="68">
        <f t="shared" si="31"/>
        <v>161384</v>
      </c>
    </row>
    <row r="41" spans="1:13" outlineLevel="5">
      <c r="A41" s="8" t="s">
        <v>24</v>
      </c>
      <c r="B41" s="23"/>
      <c r="C41" s="24"/>
      <c r="D41" s="23"/>
      <c r="E41" s="23"/>
      <c r="F41" s="67">
        <v>0</v>
      </c>
      <c r="G41" s="66"/>
      <c r="H41" s="67">
        <v>6000</v>
      </c>
      <c r="I41" s="67">
        <v>5000</v>
      </c>
      <c r="J41" s="67">
        <v>5000</v>
      </c>
      <c r="K41" s="67">
        <v>6000</v>
      </c>
      <c r="L41" s="67">
        <v>5000</v>
      </c>
      <c r="M41" s="67">
        <v>5000</v>
      </c>
    </row>
    <row r="42" spans="1:13" outlineLevel="5">
      <c r="A42" s="8" t="s">
        <v>211</v>
      </c>
      <c r="B42" s="23"/>
      <c r="C42" s="24"/>
      <c r="D42" s="23"/>
      <c r="E42" s="23"/>
      <c r="F42" s="67"/>
      <c r="G42" s="66"/>
      <c r="H42" s="67">
        <v>155000</v>
      </c>
      <c r="I42" s="67"/>
      <c r="J42" s="67"/>
      <c r="K42" s="67">
        <v>155000</v>
      </c>
      <c r="L42" s="67"/>
      <c r="M42" s="67"/>
    </row>
    <row r="43" spans="1:13" ht="15" customHeight="1" outlineLevel="7">
      <c r="A43" s="8" t="s">
        <v>97</v>
      </c>
      <c r="B43" s="23"/>
      <c r="C43" s="31"/>
      <c r="D43" s="23"/>
      <c r="E43" s="23"/>
      <c r="F43" s="67">
        <v>6000</v>
      </c>
      <c r="G43" s="66">
        <v>4000</v>
      </c>
      <c r="H43" s="67">
        <v>6000</v>
      </c>
      <c r="I43" s="67">
        <v>6000</v>
      </c>
      <c r="J43" s="67">
        <v>6000</v>
      </c>
      <c r="K43" s="67">
        <v>6000</v>
      </c>
      <c r="L43" s="67">
        <v>6000</v>
      </c>
      <c r="M43" s="67">
        <v>6000</v>
      </c>
    </row>
    <row r="44" spans="1:13" outlineLevel="7">
      <c r="A44" s="8" t="s">
        <v>209</v>
      </c>
      <c r="B44" s="23"/>
      <c r="C44" s="24"/>
      <c r="D44" s="23"/>
      <c r="E44" s="23"/>
      <c r="F44" s="67">
        <v>1690</v>
      </c>
      <c r="G44" s="66"/>
      <c r="H44" s="67">
        <v>1690</v>
      </c>
      <c r="I44" s="67">
        <v>1690</v>
      </c>
      <c r="J44" s="67">
        <v>1690</v>
      </c>
      <c r="K44" s="67">
        <v>1690</v>
      </c>
      <c r="L44" s="67">
        <v>1690</v>
      </c>
      <c r="M44" s="67">
        <v>1690</v>
      </c>
    </row>
    <row r="45" spans="1:13" outlineLevel="7">
      <c r="A45" s="11" t="s">
        <v>94</v>
      </c>
      <c r="B45" s="29"/>
      <c r="C45" s="30"/>
      <c r="D45" s="29"/>
      <c r="E45" s="29"/>
      <c r="F45" s="67"/>
      <c r="G45" s="75"/>
      <c r="H45" s="67"/>
      <c r="I45" s="67"/>
      <c r="J45" s="67"/>
      <c r="K45" s="67"/>
      <c r="L45" s="67"/>
      <c r="M45" s="67"/>
    </row>
    <row r="46" spans="1:13" outlineLevel="7">
      <c r="A46" s="10" t="s">
        <v>249</v>
      </c>
      <c r="B46" s="27"/>
      <c r="C46" s="28"/>
      <c r="D46" s="27"/>
      <c r="E46" s="27"/>
      <c r="F46" s="67">
        <v>0</v>
      </c>
      <c r="G46" s="75"/>
      <c r="H46" s="67">
        <v>10994</v>
      </c>
      <c r="I46" s="67">
        <v>10994</v>
      </c>
      <c r="J46" s="67">
        <v>10994</v>
      </c>
      <c r="K46" s="67">
        <v>10994</v>
      </c>
      <c r="L46" s="67">
        <v>10994</v>
      </c>
      <c r="M46" s="67">
        <v>10994</v>
      </c>
    </row>
    <row r="47" spans="1:13" outlineLevel="7">
      <c r="A47" s="10" t="s">
        <v>212</v>
      </c>
      <c r="B47" s="27"/>
      <c r="C47" s="28"/>
      <c r="D47" s="27"/>
      <c r="E47" s="27"/>
      <c r="F47" s="67">
        <v>0</v>
      </c>
      <c r="G47" s="75"/>
      <c r="H47" s="67">
        <v>6000</v>
      </c>
      <c r="I47" s="67">
        <v>6000</v>
      </c>
      <c r="J47" s="67">
        <v>6000</v>
      </c>
      <c r="K47" s="67">
        <v>6000</v>
      </c>
      <c r="L47" s="67">
        <v>6000</v>
      </c>
      <c r="M47" s="67">
        <v>6000</v>
      </c>
    </row>
    <row r="48" spans="1:13" ht="15" customHeight="1" outlineLevel="7">
      <c r="A48" s="10" t="s">
        <v>210</v>
      </c>
      <c r="B48" s="27"/>
      <c r="C48" s="28"/>
      <c r="D48" s="27"/>
      <c r="E48" s="27"/>
      <c r="F48" s="67">
        <v>13200</v>
      </c>
      <c r="G48" s="75">
        <v>6175</v>
      </c>
      <c r="H48" s="67">
        <v>17200</v>
      </c>
      <c r="I48" s="67">
        <v>17200</v>
      </c>
      <c r="J48" s="67">
        <v>17200</v>
      </c>
      <c r="K48" s="67">
        <v>17200</v>
      </c>
      <c r="L48" s="67">
        <v>17200</v>
      </c>
      <c r="M48" s="67">
        <v>17200</v>
      </c>
    </row>
    <row r="49" spans="1:13" outlineLevel="7">
      <c r="A49" s="10" t="s">
        <v>112</v>
      </c>
      <c r="B49" s="27"/>
      <c r="C49" s="28"/>
      <c r="D49" s="27"/>
      <c r="E49" s="27"/>
      <c r="F49" s="67"/>
      <c r="G49" s="75"/>
      <c r="H49" s="67"/>
      <c r="I49" s="67"/>
      <c r="J49" s="67"/>
      <c r="K49" s="67"/>
      <c r="L49" s="67"/>
      <c r="M49" s="67"/>
    </row>
    <row r="50" spans="1:13" outlineLevel="7">
      <c r="A50" s="10" t="s">
        <v>101</v>
      </c>
      <c r="B50" s="27"/>
      <c r="C50" s="28"/>
      <c r="D50" s="27"/>
      <c r="E50" s="27"/>
      <c r="F50" s="67">
        <f>25000-5205</f>
        <v>19795</v>
      </c>
      <c r="G50" s="75"/>
      <c r="H50" s="67">
        <v>40000</v>
      </c>
      <c r="I50" s="67">
        <v>40000</v>
      </c>
      <c r="J50" s="67">
        <v>40000</v>
      </c>
      <c r="K50" s="67">
        <v>40000</v>
      </c>
      <c r="L50" s="67">
        <v>40000</v>
      </c>
      <c r="M50" s="67">
        <v>40000</v>
      </c>
    </row>
    <row r="51" spans="1:13" outlineLevel="7">
      <c r="A51" s="10" t="s">
        <v>258</v>
      </c>
      <c r="B51" s="27"/>
      <c r="C51" s="28"/>
      <c r="D51" s="27"/>
      <c r="E51" s="27"/>
      <c r="F51" s="67"/>
      <c r="G51" s="75"/>
      <c r="H51" s="67">
        <v>30000</v>
      </c>
      <c r="I51" s="67"/>
      <c r="J51" s="67"/>
      <c r="K51" s="67">
        <v>30000</v>
      </c>
      <c r="L51" s="67"/>
      <c r="M51" s="67"/>
    </row>
    <row r="52" spans="1:13" outlineLevel="7">
      <c r="A52" s="10" t="s">
        <v>27</v>
      </c>
      <c r="B52" s="27"/>
      <c r="C52" s="28"/>
      <c r="D52" s="27"/>
      <c r="E52" s="27"/>
      <c r="F52" s="67"/>
      <c r="G52" s="75"/>
      <c r="H52" s="67">
        <v>35000</v>
      </c>
      <c r="I52" s="67">
        <v>35000</v>
      </c>
      <c r="J52" s="67">
        <v>35000</v>
      </c>
      <c r="K52" s="67">
        <v>35000</v>
      </c>
      <c r="L52" s="67">
        <v>35000</v>
      </c>
      <c r="M52" s="67">
        <v>35000</v>
      </c>
    </row>
    <row r="53" spans="1:13" outlineLevel="7">
      <c r="A53" s="11" t="s">
        <v>248</v>
      </c>
      <c r="B53" s="29"/>
      <c r="C53" s="30"/>
      <c r="D53" s="29"/>
      <c r="E53" s="29"/>
      <c r="F53" s="67">
        <v>23133</v>
      </c>
      <c r="G53" s="75">
        <v>12710</v>
      </c>
      <c r="H53" s="67">
        <v>24500</v>
      </c>
      <c r="I53" s="67">
        <v>24500</v>
      </c>
      <c r="J53" s="67">
        <v>24500</v>
      </c>
      <c r="K53" s="67">
        <v>24500</v>
      </c>
      <c r="L53" s="67">
        <v>24500</v>
      </c>
      <c r="M53" s="67">
        <v>24500</v>
      </c>
    </row>
    <row r="54" spans="1:13" outlineLevel="7">
      <c r="A54" s="8" t="s">
        <v>25</v>
      </c>
      <c r="B54" s="23"/>
      <c r="C54" s="24"/>
      <c r="D54" s="23"/>
      <c r="E54" s="23"/>
      <c r="F54" s="67">
        <v>2000</v>
      </c>
      <c r="G54" s="66"/>
      <c r="H54" s="67">
        <v>10000</v>
      </c>
      <c r="I54" s="67">
        <v>10000</v>
      </c>
      <c r="J54" s="67">
        <v>10000</v>
      </c>
      <c r="K54" s="67">
        <v>10000</v>
      </c>
      <c r="L54" s="67">
        <v>10000</v>
      </c>
      <c r="M54" s="67">
        <v>10000</v>
      </c>
    </row>
    <row r="55" spans="1:13" outlineLevel="7">
      <c r="A55" s="8" t="s">
        <v>26</v>
      </c>
      <c r="B55" s="23"/>
      <c r="C55" s="24"/>
      <c r="D55" s="23"/>
      <c r="E55" s="23"/>
      <c r="F55" s="67">
        <v>5205</v>
      </c>
      <c r="G55" s="66">
        <v>5205</v>
      </c>
      <c r="H55" s="67">
        <v>5000</v>
      </c>
      <c r="I55" s="67">
        <v>5000</v>
      </c>
      <c r="J55" s="67">
        <v>5000</v>
      </c>
      <c r="K55" s="67">
        <v>5000</v>
      </c>
      <c r="L55" s="67">
        <v>5000</v>
      </c>
      <c r="M55" s="67">
        <v>5000</v>
      </c>
    </row>
    <row r="56" spans="1:13" outlineLevel="7">
      <c r="A56" s="8"/>
      <c r="B56" s="19" t="s">
        <v>17</v>
      </c>
      <c r="C56" s="87" t="s">
        <v>118</v>
      </c>
      <c r="D56" s="19" t="s">
        <v>252</v>
      </c>
      <c r="E56" s="19" t="s">
        <v>62</v>
      </c>
      <c r="F56" s="169">
        <f>SUM(F57:F58)</f>
        <v>0</v>
      </c>
      <c r="G56" s="169">
        <f t="shared" ref="G56:J56" si="32">SUM(G57:G58)</f>
        <v>0</v>
      </c>
      <c r="H56" s="169">
        <f t="shared" si="32"/>
        <v>5751</v>
      </c>
      <c r="I56" s="169">
        <f t="shared" si="32"/>
        <v>5751</v>
      </c>
      <c r="J56" s="169">
        <f t="shared" si="32"/>
        <v>5751</v>
      </c>
      <c r="K56" s="169">
        <f t="shared" ref="K56:M56" si="33">SUM(K57:K58)</f>
        <v>5751</v>
      </c>
      <c r="L56" s="169">
        <f t="shared" si="33"/>
        <v>5751</v>
      </c>
      <c r="M56" s="169">
        <f t="shared" si="33"/>
        <v>5751</v>
      </c>
    </row>
    <row r="57" spans="1:13" outlineLevel="7">
      <c r="A57" s="8" t="s">
        <v>208</v>
      </c>
      <c r="B57" s="23"/>
      <c r="C57" s="24"/>
      <c r="D57" s="23"/>
      <c r="E57" s="23"/>
      <c r="F57" s="67">
        <v>0</v>
      </c>
      <c r="G57" s="66"/>
      <c r="H57" s="67">
        <v>5751</v>
      </c>
      <c r="I57" s="67">
        <v>5751</v>
      </c>
      <c r="J57" s="67">
        <v>5751</v>
      </c>
      <c r="K57" s="67">
        <v>5751</v>
      </c>
      <c r="L57" s="67">
        <v>5751</v>
      </c>
      <c r="M57" s="67">
        <v>5751</v>
      </c>
    </row>
    <row r="58" spans="1:13" outlineLevel="7">
      <c r="A58" s="11"/>
      <c r="B58" s="29"/>
      <c r="C58" s="30"/>
      <c r="D58" s="29"/>
      <c r="E58" s="29"/>
      <c r="F58" s="67"/>
      <c r="G58" s="75"/>
      <c r="H58" s="67"/>
      <c r="I58" s="67"/>
      <c r="J58" s="67"/>
      <c r="K58" s="67"/>
      <c r="L58" s="67"/>
      <c r="M58" s="67"/>
    </row>
    <row r="59" spans="1:13" outlineLevel="7">
      <c r="A59" s="4" t="s">
        <v>98</v>
      </c>
      <c r="B59" s="19" t="s">
        <v>17</v>
      </c>
      <c r="C59" s="87" t="s">
        <v>118</v>
      </c>
      <c r="D59" s="19" t="s">
        <v>28</v>
      </c>
      <c r="E59" s="19" t="s">
        <v>62</v>
      </c>
      <c r="F59" s="65">
        <v>1000</v>
      </c>
      <c r="G59" s="65"/>
      <c r="H59" s="65">
        <v>1000</v>
      </c>
      <c r="I59" s="65">
        <v>1000</v>
      </c>
      <c r="J59" s="65">
        <v>1000</v>
      </c>
      <c r="K59" s="65">
        <v>1000</v>
      </c>
      <c r="L59" s="65">
        <v>1000</v>
      </c>
      <c r="M59" s="65">
        <v>1000</v>
      </c>
    </row>
    <row r="60" spans="1:13" outlineLevel="7">
      <c r="A60" s="48"/>
      <c r="B60" s="49" t="s">
        <v>17</v>
      </c>
      <c r="C60" s="87" t="s">
        <v>118</v>
      </c>
      <c r="D60" s="49" t="s">
        <v>30</v>
      </c>
      <c r="E60" s="49" t="s">
        <v>62</v>
      </c>
      <c r="F60" s="69">
        <f t="shared" ref="F60:J60" si="34">SUM(F61:F63)</f>
        <v>2000</v>
      </c>
      <c r="G60" s="69">
        <f t="shared" si="34"/>
        <v>570</v>
      </c>
      <c r="H60" s="69">
        <f t="shared" si="34"/>
        <v>2000</v>
      </c>
      <c r="I60" s="69">
        <f t="shared" si="34"/>
        <v>2000</v>
      </c>
      <c r="J60" s="69">
        <f t="shared" si="34"/>
        <v>2000</v>
      </c>
      <c r="K60" s="69">
        <f t="shared" ref="K60:M60" si="35">SUM(K61:K63)</f>
        <v>2000</v>
      </c>
      <c r="L60" s="69">
        <f t="shared" si="35"/>
        <v>2000</v>
      </c>
      <c r="M60" s="69">
        <f t="shared" si="35"/>
        <v>2000</v>
      </c>
    </row>
    <row r="61" spans="1:13" outlineLevel="7">
      <c r="A61" s="53" t="s">
        <v>29</v>
      </c>
      <c r="B61" s="54"/>
      <c r="C61" s="31"/>
      <c r="D61" s="54"/>
      <c r="E61" s="54"/>
      <c r="F61" s="70">
        <v>1500</v>
      </c>
      <c r="G61" s="70">
        <v>570</v>
      </c>
      <c r="H61" s="70">
        <v>1500</v>
      </c>
      <c r="I61" s="70">
        <v>1500</v>
      </c>
      <c r="J61" s="70">
        <v>1500</v>
      </c>
      <c r="K61" s="70">
        <v>1500</v>
      </c>
      <c r="L61" s="70">
        <v>1500</v>
      </c>
      <c r="M61" s="70">
        <v>1500</v>
      </c>
    </row>
    <row r="62" spans="1:13" outlineLevel="7">
      <c r="A62" s="53" t="s">
        <v>99</v>
      </c>
      <c r="B62" s="54"/>
      <c r="C62" s="31"/>
      <c r="D62" s="54"/>
      <c r="E62" s="54"/>
      <c r="F62" s="70"/>
      <c r="G62" s="70"/>
      <c r="H62" s="70"/>
      <c r="I62" s="70"/>
      <c r="J62" s="70"/>
      <c r="K62" s="70"/>
      <c r="L62" s="70"/>
      <c r="M62" s="70"/>
    </row>
    <row r="63" spans="1:13" outlineLevel="7">
      <c r="A63" s="53" t="s">
        <v>108</v>
      </c>
      <c r="B63" s="54"/>
      <c r="C63" s="31"/>
      <c r="D63" s="54"/>
      <c r="E63" s="54"/>
      <c r="F63" s="70">
        <v>500</v>
      </c>
      <c r="G63" s="70"/>
      <c r="H63" s="70">
        <v>500</v>
      </c>
      <c r="I63" s="70">
        <v>500</v>
      </c>
      <c r="J63" s="70">
        <v>500</v>
      </c>
      <c r="K63" s="70">
        <v>500</v>
      </c>
      <c r="L63" s="70">
        <v>500</v>
      </c>
      <c r="M63" s="70">
        <v>500</v>
      </c>
    </row>
    <row r="64" spans="1:13" ht="25.5" outlineLevel="7">
      <c r="A64" s="136" t="s">
        <v>44</v>
      </c>
      <c r="B64" s="137"/>
      <c r="C64" s="138"/>
      <c r="D64" s="139"/>
      <c r="E64" s="139"/>
      <c r="F64" s="62">
        <f>SUM(F65:F73)</f>
        <v>236379</v>
      </c>
      <c r="G64" s="62">
        <f t="shared" ref="G64:J64" si="36">SUM(G65:G73)</f>
        <v>236379</v>
      </c>
      <c r="H64" s="62">
        <f t="shared" si="36"/>
        <v>293540</v>
      </c>
      <c r="I64" s="62">
        <f t="shared" si="36"/>
        <v>287046</v>
      </c>
      <c r="J64" s="62">
        <f t="shared" si="36"/>
        <v>286478</v>
      </c>
      <c r="K64" s="62">
        <f t="shared" ref="K64:M64" si="37">SUM(K65:K73)</f>
        <v>293540</v>
      </c>
      <c r="L64" s="62">
        <f t="shared" si="37"/>
        <v>287046</v>
      </c>
      <c r="M64" s="62">
        <f t="shared" si="37"/>
        <v>286478</v>
      </c>
    </row>
    <row r="65" spans="1:13" ht="38.25" outlineLevel="7">
      <c r="A65" s="8" t="s">
        <v>143</v>
      </c>
      <c r="B65" s="23" t="s">
        <v>46</v>
      </c>
      <c r="C65" s="31" t="s">
        <v>126</v>
      </c>
      <c r="D65" s="23" t="s">
        <v>45</v>
      </c>
      <c r="E65" s="23" t="s">
        <v>62</v>
      </c>
      <c r="F65" s="66">
        <v>35000</v>
      </c>
      <c r="G65" s="66">
        <v>35000</v>
      </c>
      <c r="H65" s="66">
        <v>44144</v>
      </c>
      <c r="I65" s="66">
        <v>43278</v>
      </c>
      <c r="J65" s="66">
        <v>42710</v>
      </c>
      <c r="K65" s="66">
        <v>44144</v>
      </c>
      <c r="L65" s="66">
        <v>43278</v>
      </c>
      <c r="M65" s="66">
        <v>42710</v>
      </c>
    </row>
    <row r="66" spans="1:13" ht="38.25" outlineLevel="7">
      <c r="A66" s="8" t="s">
        <v>144</v>
      </c>
      <c r="B66" s="23" t="s">
        <v>34</v>
      </c>
      <c r="C66" s="31" t="s">
        <v>126</v>
      </c>
      <c r="D66" s="23" t="s">
        <v>45</v>
      </c>
      <c r="E66" s="23" t="s">
        <v>62</v>
      </c>
      <c r="F66" s="66">
        <v>185000</v>
      </c>
      <c r="G66" s="66">
        <v>185000</v>
      </c>
      <c r="H66" s="66">
        <v>217745</v>
      </c>
      <c r="I66" s="66">
        <v>212745</v>
      </c>
      <c r="J66" s="66">
        <v>212745</v>
      </c>
      <c r="K66" s="66">
        <v>217745</v>
      </c>
      <c r="L66" s="66">
        <v>212745</v>
      </c>
      <c r="M66" s="66">
        <v>212745</v>
      </c>
    </row>
    <row r="67" spans="1:13" ht="25.5" outlineLevel="7">
      <c r="A67" s="8" t="s">
        <v>82</v>
      </c>
      <c r="B67" s="23" t="s">
        <v>34</v>
      </c>
      <c r="C67" s="31" t="s">
        <v>127</v>
      </c>
      <c r="D67" s="23" t="s">
        <v>45</v>
      </c>
      <c r="E67" s="23" t="s">
        <v>62</v>
      </c>
      <c r="F67" s="66">
        <v>10000</v>
      </c>
      <c r="G67" s="66">
        <v>10000</v>
      </c>
      <c r="H67" s="66">
        <v>13327</v>
      </c>
      <c r="I67" s="66">
        <v>12699</v>
      </c>
      <c r="J67" s="66">
        <v>12699</v>
      </c>
      <c r="K67" s="66">
        <v>13327</v>
      </c>
      <c r="L67" s="66">
        <v>12699</v>
      </c>
      <c r="M67" s="66">
        <v>12699</v>
      </c>
    </row>
    <row r="68" spans="1:13" ht="38.25" outlineLevel="7">
      <c r="A68" s="8" t="s">
        <v>145</v>
      </c>
      <c r="B68" s="23" t="s">
        <v>46</v>
      </c>
      <c r="C68" s="31" t="s">
        <v>128</v>
      </c>
      <c r="D68" s="23" t="s">
        <v>45</v>
      </c>
      <c r="E68" s="23" t="s">
        <v>62</v>
      </c>
      <c r="F68" s="66">
        <v>2379</v>
      </c>
      <c r="G68" s="66">
        <v>2379</v>
      </c>
      <c r="H68" s="66">
        <v>2073</v>
      </c>
      <c r="I68" s="66">
        <v>2073</v>
      </c>
      <c r="J68" s="66">
        <v>2073</v>
      </c>
      <c r="K68" s="66">
        <v>2073</v>
      </c>
      <c r="L68" s="66">
        <v>2073</v>
      </c>
      <c r="M68" s="66">
        <v>2073</v>
      </c>
    </row>
    <row r="69" spans="1:13" ht="15" customHeight="1" outlineLevel="7">
      <c r="A69" s="8" t="s">
        <v>83</v>
      </c>
      <c r="B69" s="23" t="s">
        <v>47</v>
      </c>
      <c r="C69" s="31" t="s">
        <v>129</v>
      </c>
      <c r="D69" s="23" t="s">
        <v>45</v>
      </c>
      <c r="E69" s="23" t="s">
        <v>62</v>
      </c>
      <c r="F69" s="66"/>
      <c r="G69" s="66"/>
      <c r="H69" s="66">
        <v>4067</v>
      </c>
      <c r="I69" s="66">
        <v>4067</v>
      </c>
      <c r="J69" s="66">
        <v>4067</v>
      </c>
      <c r="K69" s="66">
        <v>4067</v>
      </c>
      <c r="L69" s="66">
        <v>4067</v>
      </c>
      <c r="M69" s="66">
        <v>4067</v>
      </c>
    </row>
    <row r="70" spans="1:13" outlineLevel="7">
      <c r="A70" s="96" t="s">
        <v>96</v>
      </c>
      <c r="B70" s="23" t="s">
        <v>12</v>
      </c>
      <c r="C70" s="31" t="s">
        <v>124</v>
      </c>
      <c r="D70" s="23" t="s">
        <v>45</v>
      </c>
      <c r="E70" s="23" t="s">
        <v>62</v>
      </c>
      <c r="F70" s="94">
        <v>4000</v>
      </c>
      <c r="G70" s="94">
        <v>4000</v>
      </c>
      <c r="H70" s="94">
        <v>4784</v>
      </c>
      <c r="I70" s="94">
        <v>4784</v>
      </c>
      <c r="J70" s="94">
        <v>4784</v>
      </c>
      <c r="K70" s="94">
        <v>4784</v>
      </c>
      <c r="L70" s="94">
        <v>4784</v>
      </c>
      <c r="M70" s="94">
        <v>4784</v>
      </c>
    </row>
    <row r="71" spans="1:13" ht="25.5" outlineLevel="7">
      <c r="A71" s="8" t="s">
        <v>84</v>
      </c>
      <c r="B71" s="23" t="s">
        <v>43</v>
      </c>
      <c r="C71" s="31" t="s">
        <v>130</v>
      </c>
      <c r="D71" s="23" t="s">
        <v>45</v>
      </c>
      <c r="E71" s="23" t="s">
        <v>62</v>
      </c>
      <c r="F71" s="94"/>
      <c r="G71" s="94"/>
      <c r="H71" s="94"/>
      <c r="I71" s="94"/>
      <c r="J71" s="94"/>
      <c r="K71" s="94"/>
      <c r="L71" s="94"/>
      <c r="M71" s="94"/>
    </row>
    <row r="72" spans="1:13" ht="38.25" outlineLevel="7">
      <c r="A72" s="97" t="s">
        <v>85</v>
      </c>
      <c r="B72" s="98" t="s">
        <v>48</v>
      </c>
      <c r="C72" s="99" t="s">
        <v>131</v>
      </c>
      <c r="D72" s="98" t="s">
        <v>45</v>
      </c>
      <c r="E72" s="98" t="s">
        <v>62</v>
      </c>
      <c r="F72" s="66"/>
      <c r="G72" s="66"/>
      <c r="H72" s="66">
        <v>7400</v>
      </c>
      <c r="I72" s="66">
        <v>7400</v>
      </c>
      <c r="J72" s="66">
        <v>7400</v>
      </c>
      <c r="K72" s="66">
        <v>7400</v>
      </c>
      <c r="L72" s="66">
        <v>7400</v>
      </c>
      <c r="M72" s="66">
        <v>7400</v>
      </c>
    </row>
    <row r="73" spans="1:13" outlineLevel="7">
      <c r="A73" s="53"/>
      <c r="B73" s="100" t="s">
        <v>34</v>
      </c>
      <c r="C73" s="31" t="s">
        <v>132</v>
      </c>
      <c r="D73" s="101" t="s">
        <v>45</v>
      </c>
      <c r="E73" s="23" t="s">
        <v>62</v>
      </c>
      <c r="F73" s="94"/>
      <c r="G73" s="66"/>
      <c r="H73" s="67"/>
      <c r="I73" s="67"/>
      <c r="J73" s="67"/>
      <c r="K73" s="67"/>
      <c r="L73" s="67"/>
      <c r="M73" s="67"/>
    </row>
    <row r="74" spans="1:13" outlineLevel="4">
      <c r="A74" s="153" t="s">
        <v>193</v>
      </c>
      <c r="B74" s="17" t="s">
        <v>32</v>
      </c>
      <c r="C74" s="155" t="s">
        <v>123</v>
      </c>
      <c r="D74" s="17" t="s">
        <v>33</v>
      </c>
      <c r="E74" s="17" t="s">
        <v>62</v>
      </c>
      <c r="F74" s="154">
        <f t="shared" ref="F74:J74" si="38">SUM(F75:F76)</f>
        <v>0</v>
      </c>
      <c r="G74" s="154">
        <f t="shared" si="38"/>
        <v>0</v>
      </c>
      <c r="H74" s="154">
        <f t="shared" si="38"/>
        <v>0</v>
      </c>
      <c r="I74" s="154">
        <f t="shared" si="38"/>
        <v>0</v>
      </c>
      <c r="J74" s="154">
        <f t="shared" si="38"/>
        <v>0</v>
      </c>
      <c r="K74" s="154">
        <f t="shared" ref="K74:M74" si="39">SUM(K75:K76)</f>
        <v>0</v>
      </c>
      <c r="L74" s="154">
        <f t="shared" si="39"/>
        <v>0</v>
      </c>
      <c r="M74" s="154">
        <f t="shared" si="39"/>
        <v>0</v>
      </c>
    </row>
    <row r="75" spans="1:13" ht="28.5" customHeight="1" outlineLevel="4">
      <c r="A75" s="53" t="s">
        <v>194</v>
      </c>
      <c r="B75" s="116"/>
      <c r="C75" s="120"/>
      <c r="D75" s="118"/>
      <c r="E75" s="17"/>
      <c r="F75" s="67"/>
      <c r="G75" s="66"/>
      <c r="H75" s="67"/>
      <c r="I75" s="67"/>
      <c r="J75" s="67"/>
      <c r="K75" s="67"/>
      <c r="L75" s="67"/>
      <c r="M75" s="67"/>
    </row>
    <row r="76" spans="1:13" outlineLevel="4">
      <c r="A76" s="53" t="s">
        <v>195</v>
      </c>
      <c r="B76" s="116"/>
      <c r="C76" s="120"/>
      <c r="D76" s="118"/>
      <c r="E76" s="17"/>
      <c r="F76" s="67"/>
      <c r="G76" s="66"/>
      <c r="H76" s="67"/>
      <c r="I76" s="67"/>
      <c r="J76" s="67"/>
      <c r="K76" s="67"/>
      <c r="L76" s="67"/>
      <c r="M76" s="67"/>
    </row>
    <row r="77" spans="1:13" ht="25.5" outlineLevel="4">
      <c r="A77" s="7" t="s">
        <v>76</v>
      </c>
      <c r="B77" s="17"/>
      <c r="C77" s="21" t="s">
        <v>122</v>
      </c>
      <c r="D77" s="17" t="s">
        <v>23</v>
      </c>
      <c r="E77" s="17" t="s">
        <v>62</v>
      </c>
      <c r="F77" s="72">
        <f t="shared" ref="F77" si="40">SUM(F78:F81)</f>
        <v>109750</v>
      </c>
      <c r="G77" s="62"/>
      <c r="H77" s="72">
        <f>SUM(H78:H81)</f>
        <v>216346</v>
      </c>
      <c r="I77" s="72">
        <f t="shared" ref="I77:J77" si="41">SUM(I78:I81)</f>
        <v>0</v>
      </c>
      <c r="J77" s="72">
        <f t="shared" si="41"/>
        <v>0</v>
      </c>
      <c r="K77" s="72">
        <f>SUM(K78:K81)</f>
        <v>216346</v>
      </c>
      <c r="L77" s="72">
        <f t="shared" ref="L77:M77" si="42">SUM(L78:L81)</f>
        <v>0</v>
      </c>
      <c r="M77" s="72">
        <f t="shared" si="42"/>
        <v>0</v>
      </c>
    </row>
    <row r="78" spans="1:13" ht="38.25" outlineLevel="4">
      <c r="A78" s="8" t="s">
        <v>138</v>
      </c>
      <c r="B78" s="23" t="s">
        <v>36</v>
      </c>
      <c r="C78" s="31" t="s">
        <v>122</v>
      </c>
      <c r="D78" s="23" t="s">
        <v>23</v>
      </c>
      <c r="E78" s="23" t="s">
        <v>62</v>
      </c>
      <c r="F78" s="67"/>
      <c r="G78" s="66"/>
      <c r="H78" s="67"/>
      <c r="I78" s="67"/>
      <c r="J78" s="67"/>
      <c r="K78" s="67"/>
      <c r="L78" s="67"/>
      <c r="M78" s="67"/>
    </row>
    <row r="79" spans="1:13" outlineLevel="4">
      <c r="A79" s="8"/>
      <c r="B79" s="23" t="s">
        <v>34</v>
      </c>
      <c r="C79" s="31" t="s">
        <v>122</v>
      </c>
      <c r="D79" s="23" t="s">
        <v>23</v>
      </c>
      <c r="E79" s="23" t="s">
        <v>62</v>
      </c>
      <c r="F79" s="67">
        <v>109750</v>
      </c>
      <c r="G79" s="66"/>
      <c r="H79" s="67"/>
      <c r="I79" s="67"/>
      <c r="J79" s="67"/>
      <c r="K79" s="67"/>
      <c r="L79" s="67"/>
      <c r="M79" s="67"/>
    </row>
    <row r="80" spans="1:13" ht="25.5" outlineLevel="4">
      <c r="A80" s="8" t="s">
        <v>219</v>
      </c>
      <c r="B80" s="23" t="s">
        <v>36</v>
      </c>
      <c r="C80" s="31" t="s">
        <v>220</v>
      </c>
      <c r="D80" s="23" t="s">
        <v>23</v>
      </c>
      <c r="E80" s="23" t="s">
        <v>191</v>
      </c>
      <c r="F80" s="67"/>
      <c r="G80" s="66"/>
      <c r="H80" s="178">
        <v>194711</v>
      </c>
      <c r="I80" s="178"/>
      <c r="J80" s="67"/>
      <c r="K80" s="178">
        <v>194711</v>
      </c>
      <c r="L80" s="178"/>
      <c r="M80" s="67"/>
    </row>
    <row r="81" spans="1:13" outlineLevel="4">
      <c r="A81" s="8" t="s">
        <v>221</v>
      </c>
      <c r="B81" s="23" t="s">
        <v>36</v>
      </c>
      <c r="C81" s="31" t="s">
        <v>220</v>
      </c>
      <c r="D81" s="23" t="s">
        <v>23</v>
      </c>
      <c r="E81" s="23" t="s">
        <v>88</v>
      </c>
      <c r="F81" s="67"/>
      <c r="G81" s="66"/>
      <c r="H81" s="178">
        <v>21635</v>
      </c>
      <c r="I81" s="178"/>
      <c r="J81" s="67"/>
      <c r="K81" s="178">
        <v>21635</v>
      </c>
      <c r="L81" s="178"/>
      <c r="M81" s="67"/>
    </row>
    <row r="82" spans="1:13" outlineLevel="4">
      <c r="A82" s="7" t="s">
        <v>79</v>
      </c>
      <c r="B82" s="17" t="s">
        <v>34</v>
      </c>
      <c r="C82" s="21" t="s">
        <v>133</v>
      </c>
      <c r="D82" s="17" t="s">
        <v>23</v>
      </c>
      <c r="E82" s="17" t="s">
        <v>62</v>
      </c>
      <c r="F82" s="62">
        <f t="shared" ref="F82:J82" si="43">SUM(F83:F84)</f>
        <v>0</v>
      </c>
      <c r="G82" s="62">
        <f t="shared" si="43"/>
        <v>0</v>
      </c>
      <c r="H82" s="62">
        <f t="shared" si="43"/>
        <v>0</v>
      </c>
      <c r="I82" s="62">
        <f t="shared" si="43"/>
        <v>0</v>
      </c>
      <c r="J82" s="62">
        <f t="shared" si="43"/>
        <v>0</v>
      </c>
      <c r="K82" s="62">
        <f t="shared" ref="K82:M82" si="44">SUM(K83:K84)</f>
        <v>0</v>
      </c>
      <c r="L82" s="62">
        <f t="shared" si="44"/>
        <v>0</v>
      </c>
      <c r="M82" s="62">
        <f t="shared" si="44"/>
        <v>0</v>
      </c>
    </row>
    <row r="83" spans="1:13" ht="25.5" outlineLevel="4">
      <c r="A83" s="8" t="s">
        <v>196</v>
      </c>
      <c r="B83" s="23"/>
      <c r="C83" s="31"/>
      <c r="D83" s="23"/>
      <c r="E83" s="23"/>
      <c r="F83" s="66"/>
      <c r="G83" s="66"/>
      <c r="H83" s="66"/>
      <c r="I83" s="66"/>
      <c r="J83" s="66"/>
      <c r="K83" s="66"/>
      <c r="L83" s="66"/>
      <c r="M83" s="66"/>
    </row>
    <row r="84" spans="1:13" outlineLevel="4">
      <c r="A84" s="8"/>
      <c r="B84" s="23"/>
      <c r="C84" s="31"/>
      <c r="D84" s="23"/>
      <c r="E84" s="23"/>
      <c r="F84" s="66"/>
      <c r="G84" s="66"/>
      <c r="H84" s="66"/>
      <c r="I84" s="66"/>
      <c r="J84" s="66"/>
      <c r="K84" s="66"/>
      <c r="L84" s="66"/>
      <c r="M84" s="66"/>
    </row>
    <row r="85" spans="1:13" outlineLevel="4">
      <c r="A85" s="7" t="s">
        <v>77</v>
      </c>
      <c r="B85" s="17" t="s">
        <v>34</v>
      </c>
      <c r="C85" s="21" t="s">
        <v>134</v>
      </c>
      <c r="D85" s="17" t="s">
        <v>23</v>
      </c>
      <c r="E85" s="17" t="s">
        <v>62</v>
      </c>
      <c r="F85" s="62">
        <v>20000</v>
      </c>
      <c r="G85" s="62">
        <v>6621.6</v>
      </c>
      <c r="H85" s="62">
        <v>35000</v>
      </c>
      <c r="I85" s="62">
        <v>35000</v>
      </c>
      <c r="J85" s="62">
        <v>35000</v>
      </c>
      <c r="K85" s="62">
        <v>35000</v>
      </c>
      <c r="L85" s="62">
        <v>35000</v>
      </c>
      <c r="M85" s="62">
        <v>35000</v>
      </c>
    </row>
    <row r="86" spans="1:13" ht="15.75" customHeight="1" outlineLevel="4">
      <c r="A86" s="50" t="s">
        <v>121</v>
      </c>
      <c r="B86" s="51" t="s">
        <v>31</v>
      </c>
      <c r="C86" s="52" t="s">
        <v>120</v>
      </c>
      <c r="D86" s="51" t="s">
        <v>251</v>
      </c>
      <c r="E86" s="51" t="s">
        <v>62</v>
      </c>
      <c r="F86" s="62">
        <v>65000</v>
      </c>
      <c r="G86" s="62">
        <v>65000</v>
      </c>
      <c r="H86" s="62"/>
      <c r="I86" s="62"/>
      <c r="J86" s="62"/>
      <c r="K86" s="62"/>
      <c r="L86" s="62"/>
      <c r="M86" s="62"/>
    </row>
    <row r="87" spans="1:13" ht="15.75" customHeight="1" outlineLevel="4">
      <c r="A87" s="153" t="s">
        <v>137</v>
      </c>
      <c r="B87" s="123" t="s">
        <v>34</v>
      </c>
      <c r="C87" s="55" t="s">
        <v>136</v>
      </c>
      <c r="D87" s="123" t="s">
        <v>33</v>
      </c>
      <c r="E87" s="123" t="s">
        <v>62</v>
      </c>
      <c r="F87" s="62">
        <f t="shared" ref="F87:G87" si="45">SUM(F88:F90)</f>
        <v>0</v>
      </c>
      <c r="G87" s="62">
        <f t="shared" si="45"/>
        <v>0</v>
      </c>
      <c r="H87" s="62">
        <f>SUM(H88:H90)</f>
        <v>0</v>
      </c>
      <c r="I87" s="62">
        <f t="shared" ref="I87:J87" si="46">SUM(I88:I90)</f>
        <v>0</v>
      </c>
      <c r="J87" s="62">
        <f t="shared" si="46"/>
        <v>0</v>
      </c>
      <c r="K87" s="62">
        <f>SUM(K88:K90)</f>
        <v>0</v>
      </c>
      <c r="L87" s="62">
        <f t="shared" ref="L87:M87" si="47">SUM(L88:L90)</f>
        <v>0</v>
      </c>
      <c r="M87" s="62">
        <f t="shared" si="47"/>
        <v>0</v>
      </c>
    </row>
    <row r="88" spans="1:13" ht="15.75" customHeight="1" outlineLevel="4">
      <c r="A88" s="53" t="s">
        <v>203</v>
      </c>
      <c r="B88" s="100"/>
      <c r="C88" s="31"/>
      <c r="D88" s="100"/>
      <c r="E88" s="100"/>
      <c r="F88" s="159"/>
      <c r="G88" s="159"/>
      <c r="H88" s="159"/>
      <c r="I88" s="159"/>
      <c r="J88" s="159"/>
      <c r="K88" s="159"/>
      <c r="L88" s="159"/>
      <c r="M88" s="159"/>
    </row>
    <row r="89" spans="1:13" ht="15.75" customHeight="1" outlineLevel="4">
      <c r="A89" s="53"/>
      <c r="B89" s="100"/>
      <c r="C89" s="31"/>
      <c r="D89" s="100"/>
      <c r="E89" s="100"/>
      <c r="F89" s="159"/>
      <c r="G89" s="159"/>
      <c r="H89" s="159"/>
      <c r="I89" s="159"/>
      <c r="J89" s="159"/>
      <c r="K89" s="159"/>
      <c r="L89" s="159"/>
      <c r="M89" s="159"/>
    </row>
    <row r="90" spans="1:13" ht="15.75" customHeight="1" outlineLevel="4">
      <c r="A90" s="53"/>
      <c r="B90" s="100"/>
      <c r="C90" s="31"/>
      <c r="D90" s="100"/>
      <c r="E90" s="100"/>
      <c r="F90" s="159"/>
      <c r="G90" s="159"/>
      <c r="H90" s="159"/>
      <c r="I90" s="159"/>
      <c r="J90" s="159"/>
      <c r="K90" s="159"/>
      <c r="L90" s="159"/>
      <c r="M90" s="159"/>
    </row>
    <row r="91" spans="1:13" ht="15.75" customHeight="1" outlineLevel="4">
      <c r="A91" s="179" t="s">
        <v>240</v>
      </c>
      <c r="B91" s="180" t="s">
        <v>34</v>
      </c>
      <c r="C91" s="124" t="s">
        <v>241</v>
      </c>
      <c r="D91" s="180"/>
      <c r="E91" s="180" t="s">
        <v>50</v>
      </c>
      <c r="F91" s="181">
        <f>F92+F93</f>
        <v>39060</v>
      </c>
      <c r="G91" s="181">
        <f t="shared" ref="G91:J91" si="48">G92+G93</f>
        <v>19157.990000000002</v>
      </c>
      <c r="H91" s="181">
        <f t="shared" si="48"/>
        <v>0</v>
      </c>
      <c r="I91" s="181">
        <f t="shared" si="48"/>
        <v>0</v>
      </c>
      <c r="J91" s="181">
        <f t="shared" si="48"/>
        <v>0</v>
      </c>
      <c r="K91" s="181">
        <f t="shared" ref="K91:M91" si="49">K92+K93</f>
        <v>0</v>
      </c>
      <c r="L91" s="181">
        <f t="shared" si="49"/>
        <v>0</v>
      </c>
      <c r="M91" s="181">
        <f t="shared" si="49"/>
        <v>0</v>
      </c>
    </row>
    <row r="92" spans="1:13" ht="15.75" customHeight="1" outlineLevel="4">
      <c r="A92" s="53"/>
      <c r="B92" s="100" t="s">
        <v>34</v>
      </c>
      <c r="C92" s="99" t="s">
        <v>241</v>
      </c>
      <c r="D92" s="100" t="s">
        <v>18</v>
      </c>
      <c r="E92" s="100" t="s">
        <v>50</v>
      </c>
      <c r="F92" s="70">
        <v>30000</v>
      </c>
      <c r="G92" s="70">
        <v>14714.29</v>
      </c>
      <c r="H92" s="70"/>
      <c r="I92" s="70"/>
      <c r="J92" s="70"/>
      <c r="K92" s="70"/>
      <c r="L92" s="70"/>
      <c r="M92" s="70"/>
    </row>
    <row r="93" spans="1:13" ht="15.75" customHeight="1" outlineLevel="4">
      <c r="A93" s="53"/>
      <c r="B93" s="100" t="s">
        <v>34</v>
      </c>
      <c r="C93" s="99" t="s">
        <v>241</v>
      </c>
      <c r="D93" s="100" t="s">
        <v>63</v>
      </c>
      <c r="E93" s="100" t="s">
        <v>50</v>
      </c>
      <c r="F93" s="70">
        <v>9060</v>
      </c>
      <c r="G93" s="70">
        <v>4443.7</v>
      </c>
      <c r="H93" s="70"/>
      <c r="I93" s="70"/>
      <c r="J93" s="70"/>
      <c r="K93" s="70"/>
      <c r="L93" s="70"/>
      <c r="M93" s="70"/>
    </row>
    <row r="94" spans="1:13" ht="15.75" customHeight="1" outlineLevel="4">
      <c r="A94" s="156" t="s">
        <v>180</v>
      </c>
      <c r="B94" s="157"/>
      <c r="C94" s="158" t="s">
        <v>182</v>
      </c>
      <c r="D94" s="157" t="s">
        <v>23</v>
      </c>
      <c r="E94" s="157" t="s">
        <v>62</v>
      </c>
      <c r="F94" s="160">
        <f t="shared" ref="F94:J94" si="50">SUM(F95:F96)</f>
        <v>0</v>
      </c>
      <c r="G94" s="160">
        <f t="shared" si="50"/>
        <v>0</v>
      </c>
      <c r="H94" s="160">
        <f t="shared" si="50"/>
        <v>0</v>
      </c>
      <c r="I94" s="160">
        <f t="shared" si="50"/>
        <v>0</v>
      </c>
      <c r="J94" s="160">
        <f t="shared" si="50"/>
        <v>0</v>
      </c>
      <c r="K94" s="160">
        <f t="shared" ref="K94:M94" si="51">SUM(K95:K96)</f>
        <v>0</v>
      </c>
      <c r="L94" s="160">
        <f t="shared" si="51"/>
        <v>0</v>
      </c>
      <c r="M94" s="160">
        <f t="shared" si="51"/>
        <v>0</v>
      </c>
    </row>
    <row r="95" spans="1:13" ht="15.75" customHeight="1" outlineLevel="4">
      <c r="A95" s="53" t="s">
        <v>181</v>
      </c>
      <c r="B95" s="100" t="s">
        <v>43</v>
      </c>
      <c r="C95" s="99" t="s">
        <v>182</v>
      </c>
      <c r="D95" s="100" t="s">
        <v>23</v>
      </c>
      <c r="E95" s="100" t="s">
        <v>62</v>
      </c>
      <c r="F95" s="70"/>
      <c r="G95" s="70"/>
      <c r="H95" s="70"/>
      <c r="I95" s="70"/>
      <c r="J95" s="70"/>
      <c r="K95" s="70"/>
      <c r="L95" s="70"/>
      <c r="M95" s="70"/>
    </row>
    <row r="96" spans="1:13" ht="15.75" customHeight="1" outlineLevel="4">
      <c r="A96" s="53"/>
      <c r="B96" s="100"/>
      <c r="C96" s="31"/>
      <c r="D96" s="100"/>
      <c r="E96" s="100"/>
      <c r="F96" s="70"/>
      <c r="G96" s="70"/>
      <c r="H96" s="70"/>
      <c r="I96" s="70"/>
      <c r="J96" s="70"/>
      <c r="K96" s="70"/>
      <c r="L96" s="70"/>
      <c r="M96" s="70"/>
    </row>
    <row r="97" spans="1:13" ht="28.5" customHeight="1" outlineLevel="4">
      <c r="A97" s="140" t="s">
        <v>175</v>
      </c>
      <c r="B97" s="223" t="s">
        <v>176</v>
      </c>
      <c r="C97" s="224"/>
      <c r="D97" s="224"/>
      <c r="E97" s="225"/>
      <c r="F97" s="141">
        <f t="shared" ref="F97:M97" si="52">F98</f>
        <v>0</v>
      </c>
      <c r="G97" s="141">
        <f t="shared" si="52"/>
        <v>0</v>
      </c>
      <c r="H97" s="141">
        <f t="shared" si="52"/>
        <v>5000</v>
      </c>
      <c r="I97" s="141">
        <f t="shared" si="52"/>
        <v>5000</v>
      </c>
      <c r="J97" s="141">
        <f t="shared" si="52"/>
        <v>5000</v>
      </c>
      <c r="K97" s="141">
        <f t="shared" si="52"/>
        <v>5000</v>
      </c>
      <c r="L97" s="141">
        <f t="shared" si="52"/>
        <v>5000</v>
      </c>
      <c r="M97" s="141">
        <f t="shared" si="52"/>
        <v>5000</v>
      </c>
    </row>
    <row r="98" spans="1:13" ht="25.5" outlineLevel="7">
      <c r="A98" s="7" t="s">
        <v>78</v>
      </c>
      <c r="B98" s="123" t="s">
        <v>34</v>
      </c>
      <c r="C98" s="124" t="s">
        <v>135</v>
      </c>
      <c r="D98" s="123" t="s">
        <v>23</v>
      </c>
      <c r="E98" s="123" t="s">
        <v>62</v>
      </c>
      <c r="F98" s="62"/>
      <c r="G98" s="62"/>
      <c r="H98" s="62">
        <v>5000</v>
      </c>
      <c r="I98" s="62">
        <v>5000</v>
      </c>
      <c r="J98" s="62">
        <v>5000</v>
      </c>
      <c r="K98" s="62">
        <v>5000</v>
      </c>
      <c r="L98" s="62">
        <v>5000</v>
      </c>
      <c r="M98" s="62">
        <v>5000</v>
      </c>
    </row>
    <row r="99" spans="1:13" ht="24" customHeight="1" outlineLevel="7">
      <c r="A99" s="142" t="s">
        <v>148</v>
      </c>
      <c r="B99" s="232" t="s">
        <v>177</v>
      </c>
      <c r="C99" s="232"/>
      <c r="D99" s="232"/>
      <c r="E99" s="232"/>
      <c r="F99" s="108">
        <f t="shared" ref="F99:J99" si="53">F100+F103</f>
        <v>195000</v>
      </c>
      <c r="G99" s="108">
        <f t="shared" si="53"/>
        <v>26263.9</v>
      </c>
      <c r="H99" s="108">
        <f t="shared" si="53"/>
        <v>440000</v>
      </c>
      <c r="I99" s="108">
        <f t="shared" si="53"/>
        <v>200000</v>
      </c>
      <c r="J99" s="108">
        <f t="shared" si="53"/>
        <v>200000</v>
      </c>
      <c r="K99" s="108">
        <f t="shared" ref="K99:M99" si="54">K100+K103</f>
        <v>440000</v>
      </c>
      <c r="L99" s="108">
        <f t="shared" si="54"/>
        <v>200000</v>
      </c>
      <c r="M99" s="108">
        <f t="shared" si="54"/>
        <v>200000</v>
      </c>
    </row>
    <row r="100" spans="1:13" outlineLevel="7">
      <c r="A100" s="104" t="s">
        <v>95</v>
      </c>
      <c r="B100" s="127" t="s">
        <v>35</v>
      </c>
      <c r="C100" s="31" t="s">
        <v>213</v>
      </c>
      <c r="D100" s="127" t="s">
        <v>23</v>
      </c>
      <c r="E100" s="105" t="s">
        <v>62</v>
      </c>
      <c r="F100" s="107">
        <f t="shared" ref="F100:J100" si="55">F101+F102</f>
        <v>0</v>
      </c>
      <c r="G100" s="107">
        <f t="shared" si="55"/>
        <v>0</v>
      </c>
      <c r="H100" s="107">
        <f t="shared" si="55"/>
        <v>0</v>
      </c>
      <c r="I100" s="107">
        <f t="shared" si="55"/>
        <v>0</v>
      </c>
      <c r="J100" s="107">
        <f t="shared" si="55"/>
        <v>0</v>
      </c>
      <c r="K100" s="107">
        <f t="shared" ref="K100:M100" si="56">K101+K102</f>
        <v>0</v>
      </c>
      <c r="L100" s="107">
        <f t="shared" si="56"/>
        <v>0</v>
      </c>
      <c r="M100" s="107">
        <f t="shared" si="56"/>
        <v>0</v>
      </c>
    </row>
    <row r="101" spans="1:13" outlineLevel="7">
      <c r="A101" s="104" t="s">
        <v>155</v>
      </c>
      <c r="B101" s="105"/>
      <c r="C101" s="106"/>
      <c r="D101" s="105"/>
      <c r="E101" s="105"/>
      <c r="F101" s="73"/>
      <c r="G101" s="73"/>
      <c r="H101" s="73"/>
      <c r="I101" s="73"/>
      <c r="J101" s="73"/>
      <c r="K101" s="73"/>
      <c r="L101" s="73"/>
      <c r="M101" s="73"/>
    </row>
    <row r="102" spans="1:13" outlineLevel="7">
      <c r="A102" s="104" t="s">
        <v>156</v>
      </c>
      <c r="B102" s="105"/>
      <c r="C102" s="106"/>
      <c r="D102" s="105"/>
      <c r="E102" s="105"/>
      <c r="F102" s="73"/>
      <c r="G102" s="73"/>
      <c r="H102" s="73"/>
      <c r="I102" s="73"/>
      <c r="J102" s="73"/>
      <c r="K102" s="73"/>
      <c r="L102" s="73"/>
      <c r="M102" s="73"/>
    </row>
    <row r="103" spans="1:13" ht="25.5" outlineLevel="7">
      <c r="A103" s="128" t="s">
        <v>49</v>
      </c>
      <c r="B103" s="129"/>
      <c r="C103" s="130"/>
      <c r="D103" s="129"/>
      <c r="E103" s="129"/>
      <c r="F103" s="62">
        <f t="shared" ref="F103:J103" si="57">SUM(F104:F108)</f>
        <v>195000</v>
      </c>
      <c r="G103" s="62">
        <f t="shared" si="57"/>
        <v>26263.9</v>
      </c>
      <c r="H103" s="62">
        <f t="shared" si="57"/>
        <v>440000</v>
      </c>
      <c r="I103" s="62">
        <f t="shared" si="57"/>
        <v>200000</v>
      </c>
      <c r="J103" s="62">
        <f t="shared" si="57"/>
        <v>200000</v>
      </c>
      <c r="K103" s="62">
        <f t="shared" ref="K103:M103" si="58">SUM(K104:K108)</f>
        <v>440000</v>
      </c>
      <c r="L103" s="62">
        <f t="shared" si="58"/>
        <v>200000</v>
      </c>
      <c r="M103" s="62">
        <f t="shared" si="58"/>
        <v>200000</v>
      </c>
    </row>
    <row r="104" spans="1:13" ht="51" outlineLevel="7">
      <c r="A104" s="126" t="s">
        <v>149</v>
      </c>
      <c r="B104" s="127" t="s">
        <v>35</v>
      </c>
      <c r="C104" s="31" t="s">
        <v>64</v>
      </c>
      <c r="D104" s="127" t="s">
        <v>23</v>
      </c>
      <c r="E104" s="127" t="s">
        <v>50</v>
      </c>
      <c r="F104" s="66"/>
      <c r="G104" s="66"/>
      <c r="H104" s="200">
        <v>120000</v>
      </c>
      <c r="I104" s="66"/>
      <c r="J104" s="66"/>
      <c r="K104" s="200">
        <v>120000</v>
      </c>
      <c r="L104" s="66"/>
      <c r="M104" s="66"/>
    </row>
    <row r="105" spans="1:13" ht="51" outlineLevel="7">
      <c r="A105" s="126" t="s">
        <v>150</v>
      </c>
      <c r="B105" s="127" t="s">
        <v>35</v>
      </c>
      <c r="C105" s="31" t="s">
        <v>65</v>
      </c>
      <c r="D105" s="127" t="s">
        <v>23</v>
      </c>
      <c r="E105" s="127" t="s">
        <v>50</v>
      </c>
      <c r="F105" s="66"/>
      <c r="G105" s="66"/>
      <c r="H105" s="200">
        <v>120000</v>
      </c>
      <c r="I105" s="66"/>
      <c r="J105" s="66"/>
      <c r="K105" s="200">
        <v>120000</v>
      </c>
      <c r="L105" s="66"/>
      <c r="M105" s="66"/>
    </row>
    <row r="106" spans="1:13" ht="51" outlineLevel="7">
      <c r="A106" s="126" t="s">
        <v>151</v>
      </c>
      <c r="B106" s="127" t="s">
        <v>35</v>
      </c>
      <c r="C106" s="31" t="s">
        <v>66</v>
      </c>
      <c r="D106" s="127" t="s">
        <v>23</v>
      </c>
      <c r="E106" s="127" t="s">
        <v>50</v>
      </c>
      <c r="F106" s="66">
        <v>110000</v>
      </c>
      <c r="G106" s="66">
        <v>26263.9</v>
      </c>
      <c r="H106" s="200">
        <v>100000</v>
      </c>
      <c r="I106" s="200">
        <v>100000</v>
      </c>
      <c r="J106" s="200">
        <v>100000</v>
      </c>
      <c r="K106" s="200">
        <v>100000</v>
      </c>
      <c r="L106" s="200">
        <v>100000</v>
      </c>
      <c r="M106" s="200">
        <v>100000</v>
      </c>
    </row>
    <row r="107" spans="1:13" ht="51" outlineLevel="7">
      <c r="A107" s="126" t="s">
        <v>152</v>
      </c>
      <c r="B107" s="127" t="s">
        <v>35</v>
      </c>
      <c r="C107" s="31" t="s">
        <v>67</v>
      </c>
      <c r="D107" s="127" t="s">
        <v>23</v>
      </c>
      <c r="E107" s="127" t="s">
        <v>50</v>
      </c>
      <c r="F107" s="66">
        <v>85000</v>
      </c>
      <c r="G107" s="66"/>
      <c r="H107" s="200">
        <v>100000</v>
      </c>
      <c r="I107" s="200">
        <v>100000</v>
      </c>
      <c r="J107" s="200">
        <v>100000</v>
      </c>
      <c r="K107" s="200">
        <v>100000</v>
      </c>
      <c r="L107" s="200">
        <v>100000</v>
      </c>
      <c r="M107" s="200">
        <v>100000</v>
      </c>
    </row>
    <row r="108" spans="1:13" ht="51" outlineLevel="7">
      <c r="A108" s="126" t="s">
        <v>153</v>
      </c>
      <c r="B108" s="127" t="s">
        <v>35</v>
      </c>
      <c r="C108" s="31" t="s">
        <v>68</v>
      </c>
      <c r="D108" s="127" t="s">
        <v>23</v>
      </c>
      <c r="E108" s="127" t="s">
        <v>50</v>
      </c>
      <c r="F108" s="66"/>
      <c r="G108" s="66"/>
      <c r="H108" s="66"/>
      <c r="I108" s="66"/>
      <c r="J108" s="66"/>
      <c r="K108" s="66"/>
      <c r="L108" s="66"/>
      <c r="M108" s="66"/>
    </row>
    <row r="109" spans="1:13" ht="26.25" customHeight="1" outlineLevel="7">
      <c r="A109" s="143" t="s">
        <v>157</v>
      </c>
      <c r="B109" s="229" t="s">
        <v>179</v>
      </c>
      <c r="C109" s="230"/>
      <c r="D109" s="230"/>
      <c r="E109" s="231"/>
      <c r="F109" s="108">
        <f>F110+F125+F129+F133+F136+F143+F150+F154+F163+F165+F178</f>
        <v>3128029.0300000003</v>
      </c>
      <c r="G109" s="108">
        <f t="shared" ref="G109:J109" si="59">G110+G125+G129+G133+G136+G143+G150+G154+G163+G165+G178</f>
        <v>984104.83</v>
      </c>
      <c r="H109" s="108">
        <f t="shared" si="59"/>
        <v>1451476</v>
      </c>
      <c r="I109" s="108">
        <f t="shared" si="59"/>
        <v>610957</v>
      </c>
      <c r="J109" s="108">
        <f t="shared" si="59"/>
        <v>620957</v>
      </c>
      <c r="K109" s="108">
        <f t="shared" ref="K109:M109" si="60">K110+K125+K129+K133+K136+K143+K150+K154+K163+K165+K178</f>
        <v>1451476</v>
      </c>
      <c r="L109" s="108">
        <f t="shared" si="60"/>
        <v>610957</v>
      </c>
      <c r="M109" s="108">
        <f t="shared" si="60"/>
        <v>620957</v>
      </c>
    </row>
    <row r="110" spans="1:13" ht="25.5" outlineLevel="7">
      <c r="A110" s="136" t="s">
        <v>49</v>
      </c>
      <c r="B110" s="144"/>
      <c r="C110" s="145"/>
      <c r="D110" s="144"/>
      <c r="E110" s="144"/>
      <c r="F110" s="62">
        <f t="shared" ref="F110:J110" si="61">F111+F117+F122</f>
        <v>72708</v>
      </c>
      <c r="G110" s="62">
        <f t="shared" si="61"/>
        <v>72708</v>
      </c>
      <c r="H110" s="62">
        <f t="shared" si="61"/>
        <v>870000</v>
      </c>
      <c r="I110" s="62">
        <f t="shared" si="61"/>
        <v>70000</v>
      </c>
      <c r="J110" s="62">
        <f t="shared" si="61"/>
        <v>70000</v>
      </c>
      <c r="K110" s="62">
        <f t="shared" ref="K110:M110" si="62">K111+K117+K122</f>
        <v>870000</v>
      </c>
      <c r="L110" s="62">
        <f t="shared" si="62"/>
        <v>70000</v>
      </c>
      <c r="M110" s="62">
        <f t="shared" si="62"/>
        <v>70000</v>
      </c>
    </row>
    <row r="111" spans="1:13" ht="51" outlineLevel="7">
      <c r="A111" s="111" t="s">
        <v>140</v>
      </c>
      <c r="B111" s="34" t="s">
        <v>37</v>
      </c>
      <c r="C111" s="39" t="s">
        <v>141</v>
      </c>
      <c r="D111" s="34" t="s">
        <v>23</v>
      </c>
      <c r="E111" s="34" t="s">
        <v>50</v>
      </c>
      <c r="F111" s="81">
        <f t="shared" ref="F111" si="63">SUM(F112:F115)</f>
        <v>0</v>
      </c>
      <c r="G111" s="81">
        <f t="shared" ref="G111:J111" si="64">SUM(G112:G115)</f>
        <v>0</v>
      </c>
      <c r="H111" s="81">
        <f t="shared" si="64"/>
        <v>720000</v>
      </c>
      <c r="I111" s="81">
        <f t="shared" si="64"/>
        <v>0</v>
      </c>
      <c r="J111" s="81">
        <f t="shared" si="64"/>
        <v>0</v>
      </c>
      <c r="K111" s="81">
        <f t="shared" ref="K111:M111" si="65">SUM(K112:K115)</f>
        <v>720000</v>
      </c>
      <c r="L111" s="81">
        <f t="shared" si="65"/>
        <v>0</v>
      </c>
      <c r="M111" s="81">
        <f t="shared" si="65"/>
        <v>0</v>
      </c>
    </row>
    <row r="112" spans="1:13" outlineLevel="7">
      <c r="A112" s="10" t="s">
        <v>51</v>
      </c>
      <c r="B112" s="27"/>
      <c r="C112" s="45"/>
      <c r="D112" s="27"/>
      <c r="E112" s="27"/>
      <c r="F112" s="75"/>
      <c r="G112" s="75"/>
      <c r="H112" s="75"/>
      <c r="I112" s="75"/>
      <c r="J112" s="75"/>
      <c r="K112" s="75"/>
      <c r="L112" s="75"/>
      <c r="M112" s="75"/>
    </row>
    <row r="113" spans="1:13" ht="27.75" customHeight="1" outlineLevel="7">
      <c r="A113" s="10" t="s">
        <v>255</v>
      </c>
      <c r="B113" s="27"/>
      <c r="C113" s="45"/>
      <c r="D113" s="27"/>
      <c r="E113" s="27"/>
      <c r="F113" s="75"/>
      <c r="G113" s="75"/>
      <c r="H113" s="199">
        <v>720000</v>
      </c>
      <c r="I113" s="75"/>
      <c r="J113" s="75"/>
      <c r="K113" s="199">
        <v>720000</v>
      </c>
      <c r="L113" s="75"/>
      <c r="M113" s="75"/>
    </row>
    <row r="114" spans="1:13" outlineLevel="7">
      <c r="A114" s="10" t="s">
        <v>100</v>
      </c>
      <c r="B114" s="27"/>
      <c r="C114" s="45"/>
      <c r="D114" s="27"/>
      <c r="E114" s="27"/>
      <c r="F114" s="75"/>
      <c r="G114" s="75"/>
      <c r="H114" s="75"/>
      <c r="I114" s="75"/>
      <c r="J114" s="75"/>
      <c r="K114" s="75"/>
      <c r="L114" s="75"/>
      <c r="M114" s="75"/>
    </row>
    <row r="115" spans="1:13" outlineLevel="7">
      <c r="A115" s="10"/>
      <c r="B115" s="27"/>
      <c r="C115" s="56"/>
      <c r="D115" s="27"/>
      <c r="E115" s="27"/>
      <c r="F115" s="77"/>
      <c r="G115" s="77"/>
      <c r="H115" s="75"/>
      <c r="I115" s="77"/>
      <c r="J115" s="77"/>
      <c r="K115" s="75"/>
      <c r="L115" s="77"/>
      <c r="M115" s="77"/>
    </row>
    <row r="116" spans="1:13" outlineLevel="7">
      <c r="A116" s="109"/>
      <c r="B116" s="34"/>
      <c r="C116" s="110"/>
      <c r="D116" s="34"/>
      <c r="E116" s="34"/>
      <c r="F116" s="81"/>
      <c r="G116" s="81"/>
      <c r="H116" s="81"/>
      <c r="I116" s="81"/>
      <c r="J116" s="81"/>
      <c r="K116" s="81"/>
      <c r="L116" s="81"/>
      <c r="M116" s="81"/>
    </row>
    <row r="117" spans="1:13" ht="38.25" outlineLevel="7">
      <c r="A117" s="113" t="s">
        <v>154</v>
      </c>
      <c r="B117" s="34" t="s">
        <v>38</v>
      </c>
      <c r="C117" s="39" t="s">
        <v>139</v>
      </c>
      <c r="D117" s="34" t="s">
        <v>23</v>
      </c>
      <c r="E117" s="34" t="s">
        <v>50</v>
      </c>
      <c r="F117" s="81">
        <f t="shared" ref="F117:J117" si="66">SUM(F118:F120)</f>
        <v>0</v>
      </c>
      <c r="G117" s="81">
        <f t="shared" si="66"/>
        <v>0</v>
      </c>
      <c r="H117" s="81">
        <f t="shared" si="66"/>
        <v>100000</v>
      </c>
      <c r="I117" s="81">
        <f t="shared" si="66"/>
        <v>0</v>
      </c>
      <c r="J117" s="81">
        <f t="shared" si="66"/>
        <v>0</v>
      </c>
      <c r="K117" s="81">
        <f t="shared" ref="K117:M117" si="67">SUM(K118:K120)</f>
        <v>100000</v>
      </c>
      <c r="L117" s="81">
        <f t="shared" si="67"/>
        <v>0</v>
      </c>
      <c r="M117" s="81">
        <f t="shared" si="67"/>
        <v>0</v>
      </c>
    </row>
    <row r="118" spans="1:13" outlineLevel="7">
      <c r="A118" s="89" t="s">
        <v>257</v>
      </c>
      <c r="B118" s="90"/>
      <c r="C118" s="45"/>
      <c r="D118" s="91"/>
      <c r="E118" s="27"/>
      <c r="F118" s="75"/>
      <c r="G118" s="75"/>
      <c r="H118" s="199">
        <v>100000</v>
      </c>
      <c r="I118" s="75"/>
      <c r="J118" s="75"/>
      <c r="K118" s="199">
        <v>100000</v>
      </c>
      <c r="L118" s="75"/>
      <c r="M118" s="75"/>
    </row>
    <row r="119" spans="1:13" outlineLevel="7">
      <c r="A119" s="89"/>
      <c r="B119" s="90"/>
      <c r="C119" s="45"/>
      <c r="D119" s="91"/>
      <c r="E119" s="27"/>
      <c r="F119" s="75"/>
      <c r="G119" s="75"/>
      <c r="H119" s="75"/>
      <c r="I119" s="75"/>
      <c r="J119" s="75"/>
      <c r="K119" s="75"/>
      <c r="L119" s="75"/>
      <c r="M119" s="75"/>
    </row>
    <row r="120" spans="1:13" outlineLevel="7">
      <c r="A120" s="89"/>
      <c r="B120" s="90"/>
      <c r="C120" s="45"/>
      <c r="D120" s="91"/>
      <c r="E120" s="27"/>
      <c r="F120" s="75"/>
      <c r="G120" s="75"/>
      <c r="H120" s="75"/>
      <c r="I120" s="75"/>
      <c r="J120" s="75"/>
      <c r="K120" s="75"/>
      <c r="L120" s="75"/>
      <c r="M120" s="75"/>
    </row>
    <row r="121" spans="1:13" outlineLevel="7">
      <c r="A121" s="114"/>
      <c r="B121" s="47"/>
      <c r="C121" s="112"/>
      <c r="D121" s="37"/>
      <c r="E121" s="32"/>
      <c r="F121" s="81"/>
      <c r="G121" s="81"/>
      <c r="H121" s="81"/>
      <c r="I121" s="81"/>
      <c r="J121" s="81"/>
      <c r="K121" s="81"/>
      <c r="L121" s="81"/>
      <c r="M121" s="81"/>
    </row>
    <row r="122" spans="1:13" ht="29.25" customHeight="1" outlineLevel="7">
      <c r="A122" s="115" t="s">
        <v>146</v>
      </c>
      <c r="B122" s="102" t="s">
        <v>40</v>
      </c>
      <c r="C122" s="39" t="s">
        <v>147</v>
      </c>
      <c r="D122" s="103" t="s">
        <v>23</v>
      </c>
      <c r="E122" s="34" t="s">
        <v>50</v>
      </c>
      <c r="F122" s="81">
        <f t="shared" ref="F122:J122" si="68">SUM(F123:F124)</f>
        <v>72708</v>
      </c>
      <c r="G122" s="81">
        <f t="shared" si="68"/>
        <v>72708</v>
      </c>
      <c r="H122" s="81">
        <f t="shared" si="68"/>
        <v>50000</v>
      </c>
      <c r="I122" s="81">
        <f t="shared" si="68"/>
        <v>70000</v>
      </c>
      <c r="J122" s="81">
        <f t="shared" si="68"/>
        <v>70000</v>
      </c>
      <c r="K122" s="81">
        <f t="shared" ref="K122:M122" si="69">SUM(K123:K124)</f>
        <v>50000</v>
      </c>
      <c r="L122" s="81">
        <f t="shared" si="69"/>
        <v>70000</v>
      </c>
      <c r="M122" s="81">
        <f t="shared" si="69"/>
        <v>70000</v>
      </c>
    </row>
    <row r="123" spans="1:13" outlineLevel="7">
      <c r="A123" s="170" t="s">
        <v>222</v>
      </c>
      <c r="B123" s="91"/>
      <c r="C123" s="45"/>
      <c r="D123" s="27"/>
      <c r="E123" s="27"/>
      <c r="F123" s="66">
        <v>72708</v>
      </c>
      <c r="G123" s="66">
        <v>72708</v>
      </c>
      <c r="H123" s="200">
        <v>50000</v>
      </c>
      <c r="I123" s="200">
        <v>70000</v>
      </c>
      <c r="J123" s="200">
        <v>70000</v>
      </c>
      <c r="K123" s="200">
        <v>50000</v>
      </c>
      <c r="L123" s="200">
        <v>70000</v>
      </c>
      <c r="M123" s="200">
        <v>70000</v>
      </c>
    </row>
    <row r="124" spans="1:13" outlineLevel="3">
      <c r="A124" s="36"/>
      <c r="B124" s="37"/>
      <c r="C124" s="38"/>
      <c r="D124" s="32"/>
      <c r="E124" s="33"/>
      <c r="F124" s="71"/>
      <c r="G124" s="71"/>
      <c r="H124" s="71"/>
      <c r="I124" s="71"/>
      <c r="J124" s="71"/>
      <c r="K124" s="71"/>
      <c r="L124" s="71"/>
      <c r="M124" s="71"/>
    </row>
    <row r="125" spans="1:13" ht="25.5" outlineLevel="4">
      <c r="A125" s="7" t="s">
        <v>76</v>
      </c>
      <c r="B125" s="144"/>
      <c r="C125" s="18" t="s">
        <v>158</v>
      </c>
      <c r="D125" s="17" t="s">
        <v>23</v>
      </c>
      <c r="E125" s="17" t="s">
        <v>62</v>
      </c>
      <c r="F125" s="62">
        <f t="shared" ref="F125:J125" si="70">SUM(F126:F128)</f>
        <v>0</v>
      </c>
      <c r="G125" s="62">
        <f t="shared" si="70"/>
        <v>0</v>
      </c>
      <c r="H125" s="62">
        <f t="shared" si="70"/>
        <v>0</v>
      </c>
      <c r="I125" s="62">
        <f t="shared" si="70"/>
        <v>0</v>
      </c>
      <c r="J125" s="62">
        <f t="shared" si="70"/>
        <v>0</v>
      </c>
      <c r="K125" s="62">
        <f t="shared" ref="K125:M125" si="71">SUM(K126:K128)</f>
        <v>0</v>
      </c>
      <c r="L125" s="62">
        <f t="shared" si="71"/>
        <v>0</v>
      </c>
      <c r="M125" s="62">
        <f t="shared" si="71"/>
        <v>0</v>
      </c>
    </row>
    <row r="126" spans="1:13" outlineLevel="4">
      <c r="A126" s="5"/>
      <c r="B126" s="35" t="s">
        <v>34</v>
      </c>
      <c r="C126" s="20" t="s">
        <v>158</v>
      </c>
      <c r="D126" s="35" t="s">
        <v>23</v>
      </c>
      <c r="E126" s="35" t="s">
        <v>62</v>
      </c>
      <c r="F126" s="73"/>
      <c r="G126" s="73"/>
      <c r="H126" s="73"/>
      <c r="I126" s="73"/>
      <c r="J126" s="73"/>
      <c r="K126" s="73"/>
      <c r="L126" s="73"/>
      <c r="M126" s="73"/>
    </row>
    <row r="127" spans="1:13" outlineLevel="4">
      <c r="A127" s="4"/>
      <c r="B127" s="19" t="s">
        <v>37</v>
      </c>
      <c r="C127" s="20" t="s">
        <v>158</v>
      </c>
      <c r="D127" s="35" t="s">
        <v>23</v>
      </c>
      <c r="E127" s="35" t="s">
        <v>62</v>
      </c>
      <c r="F127" s="65"/>
      <c r="G127" s="65"/>
      <c r="H127" s="65"/>
      <c r="I127" s="65"/>
      <c r="J127" s="65"/>
      <c r="K127" s="65"/>
      <c r="L127" s="65"/>
      <c r="M127" s="65"/>
    </row>
    <row r="128" spans="1:13" outlineLevel="7">
      <c r="A128" s="4"/>
      <c r="B128" s="19" t="s">
        <v>38</v>
      </c>
      <c r="C128" s="20" t="s">
        <v>158</v>
      </c>
      <c r="D128" s="35" t="s">
        <v>23</v>
      </c>
      <c r="E128" s="35" t="s">
        <v>62</v>
      </c>
      <c r="F128" s="64"/>
      <c r="G128" s="65"/>
      <c r="H128" s="64"/>
      <c r="I128" s="64"/>
      <c r="J128" s="64"/>
      <c r="K128" s="64"/>
      <c r="L128" s="64"/>
      <c r="M128" s="64"/>
    </row>
    <row r="129" spans="1:13" ht="25.5" outlineLevel="7">
      <c r="A129" s="7" t="s">
        <v>162</v>
      </c>
      <c r="B129" s="116" t="s">
        <v>37</v>
      </c>
      <c r="C129" s="120" t="s">
        <v>163</v>
      </c>
      <c r="D129" s="118" t="s">
        <v>23</v>
      </c>
      <c r="E129" s="17" t="s">
        <v>62</v>
      </c>
      <c r="F129" s="62">
        <f t="shared" ref="F129:J129" si="72">SUM(F130:F132)</f>
        <v>0</v>
      </c>
      <c r="G129" s="62">
        <f t="shared" si="72"/>
        <v>0</v>
      </c>
      <c r="H129" s="62">
        <f t="shared" si="72"/>
        <v>0</v>
      </c>
      <c r="I129" s="62">
        <f t="shared" si="72"/>
        <v>0</v>
      </c>
      <c r="J129" s="62">
        <f t="shared" si="72"/>
        <v>0</v>
      </c>
      <c r="K129" s="62">
        <f t="shared" ref="K129:M129" si="73">SUM(K130:K132)</f>
        <v>0</v>
      </c>
      <c r="L129" s="62">
        <f t="shared" si="73"/>
        <v>0</v>
      </c>
      <c r="M129" s="62">
        <f t="shared" si="73"/>
        <v>0</v>
      </c>
    </row>
    <row r="130" spans="1:13" ht="25.5" outlineLevel="7">
      <c r="A130" s="8" t="s">
        <v>198</v>
      </c>
      <c r="B130" s="117"/>
      <c r="C130" s="121"/>
      <c r="D130" s="101"/>
      <c r="E130" s="23"/>
      <c r="F130" s="67"/>
      <c r="G130" s="66"/>
      <c r="H130" s="67"/>
      <c r="I130" s="67"/>
      <c r="J130" s="67"/>
      <c r="K130" s="67"/>
      <c r="L130" s="67"/>
      <c r="M130" s="67"/>
    </row>
    <row r="131" spans="1:13" outlineLevel="7">
      <c r="A131" s="8"/>
      <c r="B131" s="117"/>
      <c r="C131" s="121"/>
      <c r="D131" s="101"/>
      <c r="E131" s="23"/>
      <c r="F131" s="67"/>
      <c r="G131" s="66"/>
      <c r="H131" s="67"/>
      <c r="I131" s="67"/>
      <c r="J131" s="67"/>
      <c r="K131" s="67"/>
      <c r="L131" s="67"/>
      <c r="M131" s="67"/>
    </row>
    <row r="132" spans="1:13" outlineLevel="7">
      <c r="A132" s="8"/>
      <c r="B132" s="117"/>
      <c r="C132" s="121"/>
      <c r="D132" s="101"/>
      <c r="E132" s="23"/>
      <c r="F132" s="67"/>
      <c r="G132" s="66"/>
      <c r="H132" s="67"/>
      <c r="I132" s="67"/>
      <c r="J132" s="67"/>
      <c r="K132" s="67"/>
      <c r="L132" s="67"/>
      <c r="M132" s="67"/>
    </row>
    <row r="133" spans="1:13" outlineLevel="7">
      <c r="A133" s="7" t="s">
        <v>39</v>
      </c>
      <c r="B133" s="116" t="s">
        <v>38</v>
      </c>
      <c r="C133" s="120" t="s">
        <v>164</v>
      </c>
      <c r="D133" s="118" t="s">
        <v>23</v>
      </c>
      <c r="E133" s="17" t="s">
        <v>62</v>
      </c>
      <c r="F133" s="62">
        <f t="shared" ref="F133:J133" si="74">SUM(F134:F135)</f>
        <v>0</v>
      </c>
      <c r="G133" s="62">
        <f t="shared" si="74"/>
        <v>0</v>
      </c>
      <c r="H133" s="62">
        <f t="shared" si="74"/>
        <v>0</v>
      </c>
      <c r="I133" s="62">
        <f t="shared" si="74"/>
        <v>0</v>
      </c>
      <c r="J133" s="62">
        <f t="shared" si="74"/>
        <v>0</v>
      </c>
      <c r="K133" s="62">
        <f t="shared" ref="K133:M133" si="75">SUM(K134:K135)</f>
        <v>0</v>
      </c>
      <c r="L133" s="62">
        <f t="shared" si="75"/>
        <v>0</v>
      </c>
      <c r="M133" s="62">
        <f t="shared" si="75"/>
        <v>0</v>
      </c>
    </row>
    <row r="134" spans="1:13" outlineLevel="7">
      <c r="A134" s="8"/>
      <c r="B134" s="117"/>
      <c r="C134" s="121"/>
      <c r="D134" s="101"/>
      <c r="E134" s="23"/>
      <c r="F134" s="67"/>
      <c r="G134" s="66"/>
      <c r="H134" s="67"/>
      <c r="I134" s="67"/>
      <c r="J134" s="67"/>
      <c r="K134" s="67"/>
      <c r="L134" s="67"/>
      <c r="M134" s="67"/>
    </row>
    <row r="135" spans="1:13" outlineLevel="7">
      <c r="A135" s="8"/>
      <c r="B135" s="117"/>
      <c r="C135" s="121"/>
      <c r="D135" s="101"/>
      <c r="E135" s="23"/>
      <c r="F135" s="67"/>
      <c r="G135" s="66"/>
      <c r="H135" s="67"/>
      <c r="I135" s="67"/>
      <c r="J135" s="67"/>
      <c r="K135" s="67"/>
      <c r="L135" s="67"/>
      <c r="M135" s="67"/>
    </row>
    <row r="136" spans="1:13" outlineLevel="7">
      <c r="A136" s="7" t="s">
        <v>74</v>
      </c>
      <c r="B136" s="17" t="s">
        <v>40</v>
      </c>
      <c r="C136" s="21" t="s">
        <v>161</v>
      </c>
      <c r="D136" s="17" t="s">
        <v>23</v>
      </c>
      <c r="E136" s="17" t="s">
        <v>62</v>
      </c>
      <c r="F136" s="62">
        <f t="shared" ref="F136:J136" si="76">SUM(F137:F142)</f>
        <v>26400</v>
      </c>
      <c r="G136" s="62">
        <f t="shared" si="76"/>
        <v>26400</v>
      </c>
      <c r="H136" s="62">
        <f t="shared" si="76"/>
        <v>150000</v>
      </c>
      <c r="I136" s="62">
        <f t="shared" si="76"/>
        <v>150000</v>
      </c>
      <c r="J136" s="62">
        <f t="shared" si="76"/>
        <v>150000</v>
      </c>
      <c r="K136" s="62">
        <f t="shared" ref="K136:M136" si="77">SUM(K137:K142)</f>
        <v>150000</v>
      </c>
      <c r="L136" s="62">
        <f t="shared" si="77"/>
        <v>150000</v>
      </c>
      <c r="M136" s="62">
        <f t="shared" si="77"/>
        <v>150000</v>
      </c>
    </row>
    <row r="137" spans="1:13" outlineLevel="7">
      <c r="A137" s="84" t="s">
        <v>87</v>
      </c>
      <c r="B137" s="85"/>
      <c r="C137" s="86"/>
      <c r="D137" s="85"/>
      <c r="E137" s="85"/>
      <c r="F137" s="74">
        <v>26400</v>
      </c>
      <c r="G137" s="95">
        <v>26400</v>
      </c>
      <c r="H137" s="74">
        <v>150000</v>
      </c>
      <c r="I137" s="74">
        <v>150000</v>
      </c>
      <c r="J137" s="74">
        <v>150000</v>
      </c>
      <c r="K137" s="74">
        <v>150000</v>
      </c>
      <c r="L137" s="74">
        <v>150000</v>
      </c>
      <c r="M137" s="74">
        <v>150000</v>
      </c>
    </row>
    <row r="138" spans="1:13" outlineLevel="7">
      <c r="A138" s="84" t="s">
        <v>200</v>
      </c>
      <c r="B138" s="85"/>
      <c r="C138" s="86"/>
      <c r="D138" s="85"/>
      <c r="E138" s="85"/>
      <c r="F138" s="74"/>
      <c r="G138" s="95"/>
      <c r="H138" s="74"/>
      <c r="I138" s="74"/>
      <c r="J138" s="74"/>
      <c r="K138" s="74"/>
      <c r="L138" s="74"/>
      <c r="M138" s="74"/>
    </row>
    <row r="139" spans="1:13" outlineLevel="7">
      <c r="A139" s="84" t="s">
        <v>102</v>
      </c>
      <c r="B139" s="85"/>
      <c r="C139" s="86"/>
      <c r="D139" s="85"/>
      <c r="E139" s="85"/>
      <c r="F139" s="74"/>
      <c r="G139" s="95"/>
      <c r="H139" s="74"/>
      <c r="I139" s="74"/>
      <c r="J139" s="74"/>
      <c r="K139" s="74"/>
      <c r="L139" s="74"/>
      <c r="M139" s="74"/>
    </row>
    <row r="140" spans="1:13" outlineLevel="7">
      <c r="A140" s="44" t="s">
        <v>159</v>
      </c>
      <c r="B140" s="41"/>
      <c r="C140" s="42"/>
      <c r="D140" s="43"/>
      <c r="E140" s="40"/>
      <c r="F140" s="74"/>
      <c r="G140" s="95"/>
      <c r="H140" s="74"/>
      <c r="I140" s="74"/>
      <c r="J140" s="74"/>
      <c r="K140" s="74"/>
      <c r="L140" s="74"/>
      <c r="M140" s="74"/>
    </row>
    <row r="141" spans="1:13" ht="25.5" outlineLevel="7">
      <c r="A141" s="44" t="s">
        <v>71</v>
      </c>
      <c r="B141" s="41"/>
      <c r="C141" s="42"/>
      <c r="D141" s="43"/>
      <c r="E141" s="40"/>
      <c r="F141" s="74"/>
      <c r="G141" s="95"/>
      <c r="H141" s="74"/>
      <c r="I141" s="74"/>
      <c r="J141" s="74"/>
      <c r="K141" s="74"/>
      <c r="L141" s="74"/>
      <c r="M141" s="74"/>
    </row>
    <row r="142" spans="1:13" outlineLevel="7">
      <c r="A142" s="8" t="s">
        <v>160</v>
      </c>
      <c r="B142" s="23"/>
      <c r="C142" s="119"/>
      <c r="D142" s="23"/>
      <c r="E142" s="23"/>
      <c r="F142" s="67"/>
      <c r="G142" s="66"/>
      <c r="H142" s="67"/>
      <c r="I142" s="67"/>
      <c r="J142" s="67"/>
      <c r="K142" s="67"/>
      <c r="L142" s="67"/>
      <c r="M142" s="67"/>
    </row>
    <row r="143" spans="1:13" outlineLevel="7">
      <c r="A143" s="7" t="s">
        <v>166</v>
      </c>
      <c r="B143" s="17" t="s">
        <v>40</v>
      </c>
      <c r="C143" s="39" t="s">
        <v>165</v>
      </c>
      <c r="D143" s="17"/>
      <c r="E143" s="17"/>
      <c r="F143" s="62">
        <f>F144+F149</f>
        <v>177300</v>
      </c>
      <c r="G143" s="62">
        <f t="shared" ref="G143:J143" si="78">G144+G149</f>
        <v>90245.7</v>
      </c>
      <c r="H143" s="62">
        <f t="shared" si="78"/>
        <v>390957</v>
      </c>
      <c r="I143" s="62">
        <f t="shared" si="78"/>
        <v>390957</v>
      </c>
      <c r="J143" s="62">
        <f t="shared" si="78"/>
        <v>400957</v>
      </c>
      <c r="K143" s="62">
        <f t="shared" ref="K143:M143" si="79">K144+K149</f>
        <v>390957</v>
      </c>
      <c r="L143" s="62">
        <f t="shared" si="79"/>
        <v>390957</v>
      </c>
      <c r="M143" s="62">
        <f t="shared" si="79"/>
        <v>400957</v>
      </c>
    </row>
    <row r="144" spans="1:13" outlineLevel="7">
      <c r="A144" s="8"/>
      <c r="B144" s="35" t="s">
        <v>40</v>
      </c>
      <c r="C144" s="112" t="s">
        <v>165</v>
      </c>
      <c r="D144" s="35" t="s">
        <v>23</v>
      </c>
      <c r="E144" s="35" t="s">
        <v>62</v>
      </c>
      <c r="F144" s="169">
        <f>SUM(F145:F148)</f>
        <v>0</v>
      </c>
      <c r="G144" s="169">
        <f t="shared" ref="G144:J144" si="80">SUM(G145:G148)</f>
        <v>0</v>
      </c>
      <c r="H144" s="169">
        <f t="shared" si="80"/>
        <v>170000</v>
      </c>
      <c r="I144" s="169">
        <f t="shared" si="80"/>
        <v>170000</v>
      </c>
      <c r="J144" s="169">
        <f t="shared" si="80"/>
        <v>180000</v>
      </c>
      <c r="K144" s="169">
        <f t="shared" ref="K144:M144" si="81">SUM(K145:K148)</f>
        <v>170000</v>
      </c>
      <c r="L144" s="169">
        <f t="shared" si="81"/>
        <v>170000</v>
      </c>
      <c r="M144" s="169">
        <f t="shared" si="81"/>
        <v>180000</v>
      </c>
    </row>
    <row r="145" spans="1:13" outlineLevel="7">
      <c r="A145" s="9" t="s">
        <v>90</v>
      </c>
      <c r="B145" s="25"/>
      <c r="C145" s="57"/>
      <c r="D145" s="25"/>
      <c r="E145" s="25"/>
      <c r="F145" s="67"/>
      <c r="G145" s="66"/>
      <c r="H145" s="67"/>
      <c r="I145" s="67"/>
      <c r="J145" s="67"/>
      <c r="K145" s="67"/>
      <c r="L145" s="67"/>
      <c r="M145" s="67"/>
    </row>
    <row r="146" spans="1:13" outlineLevel="7">
      <c r="A146" s="8" t="s">
        <v>41</v>
      </c>
      <c r="B146" s="23"/>
      <c r="C146" s="24"/>
      <c r="D146" s="23"/>
      <c r="E146" s="23"/>
      <c r="F146" s="67"/>
      <c r="G146" s="66"/>
      <c r="H146" s="67"/>
      <c r="I146" s="67"/>
      <c r="J146" s="67"/>
      <c r="K146" s="67"/>
      <c r="L146" s="67"/>
      <c r="M146" s="67"/>
    </row>
    <row r="147" spans="1:13" outlineLevel="7">
      <c r="A147" s="8" t="s">
        <v>250</v>
      </c>
      <c r="B147" s="23"/>
      <c r="C147" s="24"/>
      <c r="D147" s="23"/>
      <c r="E147" s="23"/>
      <c r="F147" s="67"/>
      <c r="G147" s="66"/>
      <c r="H147" s="67">
        <v>150000</v>
      </c>
      <c r="I147" s="67">
        <v>150000</v>
      </c>
      <c r="J147" s="67">
        <v>150000</v>
      </c>
      <c r="K147" s="67">
        <v>150000</v>
      </c>
      <c r="L147" s="67">
        <v>150000</v>
      </c>
      <c r="M147" s="67">
        <v>150000</v>
      </c>
    </row>
    <row r="148" spans="1:13" outlineLevel="7">
      <c r="A148" s="8" t="s">
        <v>42</v>
      </c>
      <c r="B148" s="23"/>
      <c r="C148" s="119"/>
      <c r="D148" s="23"/>
      <c r="E148" s="23"/>
      <c r="F148" s="67"/>
      <c r="G148" s="66"/>
      <c r="H148" s="67">
        <v>20000</v>
      </c>
      <c r="I148" s="67">
        <v>20000</v>
      </c>
      <c r="J148" s="67">
        <v>30000</v>
      </c>
      <c r="K148" s="67">
        <v>20000</v>
      </c>
      <c r="L148" s="67">
        <v>20000</v>
      </c>
      <c r="M148" s="67">
        <v>30000</v>
      </c>
    </row>
    <row r="149" spans="1:13" outlineLevel="7">
      <c r="A149" s="8" t="s">
        <v>199</v>
      </c>
      <c r="B149" s="35" t="s">
        <v>40</v>
      </c>
      <c r="C149" s="112" t="s">
        <v>165</v>
      </c>
      <c r="D149" s="35" t="s">
        <v>252</v>
      </c>
      <c r="E149" s="35" t="s">
        <v>62</v>
      </c>
      <c r="F149" s="169">
        <v>177300</v>
      </c>
      <c r="G149" s="73">
        <v>90245.7</v>
      </c>
      <c r="H149" s="169">
        <v>220957</v>
      </c>
      <c r="I149" s="169">
        <v>220957</v>
      </c>
      <c r="J149" s="169">
        <v>220957</v>
      </c>
      <c r="K149" s="169">
        <v>220957</v>
      </c>
      <c r="L149" s="169">
        <v>220957</v>
      </c>
      <c r="M149" s="169">
        <v>220957</v>
      </c>
    </row>
    <row r="150" spans="1:13" outlineLevel="7">
      <c r="A150" s="7" t="s">
        <v>167</v>
      </c>
      <c r="B150" s="17" t="s">
        <v>40</v>
      </c>
      <c r="C150" s="39" t="s">
        <v>173</v>
      </c>
      <c r="D150" s="17" t="s">
        <v>23</v>
      </c>
      <c r="E150" s="17" t="s">
        <v>62</v>
      </c>
      <c r="F150" s="72">
        <f t="shared" ref="F150:J150" si="82">SUM(F151:F153)</f>
        <v>6250</v>
      </c>
      <c r="G150" s="72">
        <f t="shared" si="82"/>
        <v>6250</v>
      </c>
      <c r="H150" s="72">
        <f t="shared" si="82"/>
        <v>0</v>
      </c>
      <c r="I150" s="72">
        <f t="shared" si="82"/>
        <v>0</v>
      </c>
      <c r="J150" s="72">
        <f t="shared" si="82"/>
        <v>0</v>
      </c>
      <c r="K150" s="72">
        <f t="shared" ref="K150:M150" si="83">SUM(K151:K153)</f>
        <v>0</v>
      </c>
      <c r="L150" s="72">
        <f t="shared" si="83"/>
        <v>0</v>
      </c>
      <c r="M150" s="72">
        <f t="shared" si="83"/>
        <v>0</v>
      </c>
    </row>
    <row r="151" spans="1:13" outlineLevel="7">
      <c r="A151" s="8" t="s">
        <v>168</v>
      </c>
      <c r="B151" s="117"/>
      <c r="C151" s="121"/>
      <c r="D151" s="101"/>
      <c r="E151" s="23"/>
      <c r="F151" s="67"/>
      <c r="G151" s="66"/>
      <c r="H151" s="67"/>
      <c r="I151" s="67"/>
      <c r="J151" s="67"/>
      <c r="K151" s="67"/>
      <c r="L151" s="67"/>
      <c r="M151" s="67"/>
    </row>
    <row r="152" spans="1:13" outlineLevel="7">
      <c r="A152" s="8" t="s">
        <v>169</v>
      </c>
      <c r="B152" s="117"/>
      <c r="C152" s="121"/>
      <c r="D152" s="101"/>
      <c r="E152" s="23"/>
      <c r="F152" s="67"/>
      <c r="G152" s="66"/>
      <c r="H152" s="67"/>
      <c r="I152" s="67"/>
      <c r="J152" s="67"/>
      <c r="K152" s="67"/>
      <c r="L152" s="67"/>
      <c r="M152" s="67"/>
    </row>
    <row r="153" spans="1:13" outlineLevel="7">
      <c r="A153" s="8" t="s">
        <v>170</v>
      </c>
      <c r="B153" s="117"/>
      <c r="C153" s="121"/>
      <c r="D153" s="101"/>
      <c r="E153" s="23"/>
      <c r="F153" s="67">
        <v>6250</v>
      </c>
      <c r="G153" s="67">
        <v>6250</v>
      </c>
      <c r="H153" s="67"/>
      <c r="I153" s="67"/>
      <c r="J153" s="67"/>
      <c r="K153" s="67"/>
      <c r="L153" s="67"/>
      <c r="M153" s="67"/>
    </row>
    <row r="154" spans="1:13" outlineLevel="7">
      <c r="A154" s="7" t="s">
        <v>73</v>
      </c>
      <c r="B154" s="17" t="s">
        <v>40</v>
      </c>
      <c r="C154" s="39" t="s">
        <v>172</v>
      </c>
      <c r="D154" s="17" t="s">
        <v>23</v>
      </c>
      <c r="E154" s="17" t="s">
        <v>62</v>
      </c>
      <c r="F154" s="62">
        <f>SUM(F155:F162)</f>
        <v>196363.83000000002</v>
      </c>
      <c r="G154" s="62">
        <f t="shared" ref="G154:J154" si="84">SUM(G155:G162)</f>
        <v>161389.20000000001</v>
      </c>
      <c r="H154" s="62">
        <f t="shared" si="84"/>
        <v>0</v>
      </c>
      <c r="I154" s="62">
        <f t="shared" si="84"/>
        <v>0</v>
      </c>
      <c r="J154" s="62">
        <f t="shared" si="84"/>
        <v>0</v>
      </c>
      <c r="K154" s="62">
        <f t="shared" ref="K154:M154" si="85">SUM(K155:K162)</f>
        <v>0</v>
      </c>
      <c r="L154" s="62">
        <f t="shared" si="85"/>
        <v>0</v>
      </c>
      <c r="M154" s="62">
        <f t="shared" si="85"/>
        <v>0</v>
      </c>
    </row>
    <row r="155" spans="1:13" outlineLevel="7">
      <c r="A155" s="9" t="s">
        <v>262</v>
      </c>
      <c r="B155" s="25"/>
      <c r="C155" s="26"/>
      <c r="D155" s="25"/>
      <c r="E155" s="25"/>
      <c r="F155" s="67">
        <v>67208</v>
      </c>
      <c r="G155" s="66">
        <v>66912</v>
      </c>
      <c r="H155" s="67"/>
      <c r="I155" s="67"/>
      <c r="J155" s="67"/>
      <c r="K155" s="67"/>
      <c r="L155" s="67"/>
      <c r="M155" s="67"/>
    </row>
    <row r="156" spans="1:13" outlineLevel="7">
      <c r="A156" s="9" t="s">
        <v>260</v>
      </c>
      <c r="B156" s="25"/>
      <c r="C156" s="26"/>
      <c r="D156" s="25"/>
      <c r="E156" s="25"/>
      <c r="F156" s="67">
        <v>28100</v>
      </c>
      <c r="G156" s="66">
        <v>17600</v>
      </c>
      <c r="H156" s="67"/>
      <c r="I156" s="67"/>
      <c r="J156" s="67"/>
      <c r="K156" s="67"/>
      <c r="L156" s="67"/>
      <c r="M156" s="67"/>
    </row>
    <row r="157" spans="1:13" ht="25.5" outlineLevel="7">
      <c r="A157" s="9" t="s">
        <v>261</v>
      </c>
      <c r="B157" s="23"/>
      <c r="C157" s="24"/>
      <c r="D157" s="23"/>
      <c r="E157" s="23"/>
      <c r="F157" s="67">
        <v>17698</v>
      </c>
      <c r="G157" s="66">
        <v>17698</v>
      </c>
      <c r="H157" s="67"/>
      <c r="I157" s="67"/>
      <c r="J157" s="67"/>
      <c r="K157" s="67"/>
      <c r="L157" s="67"/>
      <c r="M157" s="67"/>
    </row>
    <row r="158" spans="1:13" outlineLevel="7">
      <c r="A158" s="8" t="s">
        <v>72</v>
      </c>
      <c r="B158" s="23"/>
      <c r="C158" s="24"/>
      <c r="D158" s="23"/>
      <c r="E158" s="23"/>
      <c r="F158" s="67"/>
      <c r="G158" s="66"/>
      <c r="H158" s="67"/>
      <c r="I158" s="67"/>
      <c r="J158" s="67"/>
      <c r="K158" s="67"/>
      <c r="L158" s="67"/>
      <c r="M158" s="67"/>
    </row>
    <row r="159" spans="1:13" outlineLevel="7">
      <c r="A159" s="8" t="s">
        <v>263</v>
      </c>
      <c r="B159" s="23"/>
      <c r="C159" s="24"/>
      <c r="D159" s="23"/>
      <c r="E159" s="23"/>
      <c r="F159" s="67">
        <f>69325+14032.83</f>
        <v>83357.83</v>
      </c>
      <c r="G159" s="66">
        <v>59179.199999999997</v>
      </c>
      <c r="H159" s="67"/>
      <c r="I159" s="67"/>
      <c r="J159" s="67"/>
      <c r="K159" s="67"/>
      <c r="L159" s="67"/>
      <c r="M159" s="67"/>
    </row>
    <row r="160" spans="1:13" outlineLevel="7">
      <c r="A160" s="8" t="s">
        <v>171</v>
      </c>
      <c r="B160" s="23"/>
      <c r="C160" s="24"/>
      <c r="D160" s="23"/>
      <c r="E160" s="23"/>
      <c r="F160" s="67"/>
      <c r="G160" s="66"/>
      <c r="H160" s="67"/>
      <c r="I160" s="67"/>
      <c r="J160" s="67"/>
      <c r="K160" s="67"/>
      <c r="L160" s="67"/>
      <c r="M160" s="67"/>
    </row>
    <row r="161" spans="1:13" outlineLevel="7">
      <c r="A161" s="8" t="s">
        <v>215</v>
      </c>
      <c r="B161" s="23"/>
      <c r="C161" s="24"/>
      <c r="D161" s="23"/>
      <c r="E161" s="23"/>
      <c r="F161" s="67"/>
      <c r="G161" s="66"/>
      <c r="H161" s="67"/>
      <c r="I161" s="67"/>
      <c r="J161" s="67"/>
      <c r="K161" s="67"/>
      <c r="L161" s="67"/>
      <c r="M161" s="67"/>
    </row>
    <row r="162" spans="1:13" outlineLevel="4">
      <c r="A162" s="8" t="s">
        <v>214</v>
      </c>
      <c r="B162" s="23"/>
      <c r="C162" s="24"/>
      <c r="D162" s="23"/>
      <c r="E162" s="23"/>
      <c r="F162" s="75"/>
      <c r="G162" s="66"/>
      <c r="H162" s="75"/>
      <c r="I162" s="75"/>
      <c r="J162" s="75"/>
      <c r="K162" s="75"/>
      <c r="L162" s="75"/>
      <c r="M162" s="75"/>
    </row>
    <row r="163" spans="1:13" outlineLevel="7">
      <c r="A163" s="7" t="s">
        <v>75</v>
      </c>
      <c r="B163" s="17" t="s">
        <v>40</v>
      </c>
      <c r="C163" s="39" t="s">
        <v>174</v>
      </c>
      <c r="D163" s="17" t="s">
        <v>23</v>
      </c>
      <c r="E163" s="17" t="s">
        <v>62</v>
      </c>
      <c r="F163" s="62">
        <f t="shared" ref="F163:M163" si="86">SUM(F164)</f>
        <v>0</v>
      </c>
      <c r="G163" s="62">
        <f t="shared" si="86"/>
        <v>0</v>
      </c>
      <c r="H163" s="62">
        <f t="shared" si="86"/>
        <v>0</v>
      </c>
      <c r="I163" s="62">
        <f t="shared" si="86"/>
        <v>0</v>
      </c>
      <c r="J163" s="62">
        <f t="shared" si="86"/>
        <v>0</v>
      </c>
      <c r="K163" s="62">
        <f t="shared" si="86"/>
        <v>0</v>
      </c>
      <c r="L163" s="62">
        <f t="shared" si="86"/>
        <v>0</v>
      </c>
      <c r="M163" s="62">
        <f t="shared" si="86"/>
        <v>0</v>
      </c>
    </row>
    <row r="164" spans="1:13" ht="25.5" outlineLevel="7">
      <c r="A164" s="8" t="s">
        <v>216</v>
      </c>
      <c r="B164" s="23"/>
      <c r="C164" s="45"/>
      <c r="D164" s="23"/>
      <c r="E164" s="23"/>
      <c r="F164" s="67"/>
      <c r="G164" s="66"/>
      <c r="H164" s="67"/>
      <c r="I164" s="67"/>
      <c r="J164" s="67"/>
      <c r="K164" s="67"/>
      <c r="L164" s="67"/>
      <c r="M164" s="67"/>
    </row>
    <row r="165" spans="1:13" ht="33.75" customHeight="1" outlineLevel="7">
      <c r="A165" s="125" t="s">
        <v>244</v>
      </c>
      <c r="B165" s="17" t="s">
        <v>40</v>
      </c>
      <c r="C165" s="39" t="s">
        <v>242</v>
      </c>
      <c r="D165" s="118" t="s">
        <v>23</v>
      </c>
      <c r="E165" s="17"/>
      <c r="F165" s="62">
        <f>F166+F172</f>
        <v>1873662</v>
      </c>
      <c r="G165" s="62">
        <f t="shared" ref="G165:M165" si="87">SUM(G167:G171)</f>
        <v>0</v>
      </c>
      <c r="H165" s="62">
        <f t="shared" si="87"/>
        <v>0</v>
      </c>
      <c r="I165" s="62">
        <f t="shared" si="87"/>
        <v>0</v>
      </c>
      <c r="J165" s="62">
        <f t="shared" si="87"/>
        <v>0</v>
      </c>
      <c r="K165" s="62">
        <f t="shared" si="87"/>
        <v>0</v>
      </c>
      <c r="L165" s="62">
        <f t="shared" si="87"/>
        <v>0</v>
      </c>
      <c r="M165" s="62">
        <f t="shared" si="87"/>
        <v>0</v>
      </c>
    </row>
    <row r="166" spans="1:13" outlineLevel="7">
      <c r="A166" s="5" t="s">
        <v>197</v>
      </c>
      <c r="B166" s="185"/>
      <c r="C166" s="112"/>
      <c r="D166" s="122"/>
      <c r="E166" s="35"/>
      <c r="F166" s="169">
        <f>SUM(F167:F171)</f>
        <v>1873662</v>
      </c>
      <c r="G166" s="169">
        <f t="shared" ref="G166:J166" si="88">SUM(G167:G171)</f>
        <v>0</v>
      </c>
      <c r="H166" s="169">
        <f t="shared" si="88"/>
        <v>0</v>
      </c>
      <c r="I166" s="169">
        <f t="shared" si="88"/>
        <v>0</v>
      </c>
      <c r="J166" s="169">
        <f t="shared" si="88"/>
        <v>0</v>
      </c>
      <c r="K166" s="169">
        <f t="shared" ref="K166:M166" si="89">SUM(K167:K171)</f>
        <v>0</v>
      </c>
      <c r="L166" s="169">
        <f t="shared" si="89"/>
        <v>0</v>
      </c>
      <c r="M166" s="169">
        <f t="shared" si="89"/>
        <v>0</v>
      </c>
    </row>
    <row r="167" spans="1:13" outlineLevel="7">
      <c r="A167" s="8" t="s">
        <v>186</v>
      </c>
      <c r="B167" s="161" t="s">
        <v>40</v>
      </c>
      <c r="C167" s="88" t="s">
        <v>242</v>
      </c>
      <c r="D167" s="162" t="s">
        <v>23</v>
      </c>
      <c r="E167" s="23" t="s">
        <v>191</v>
      </c>
      <c r="F167" s="67">
        <v>1297135</v>
      </c>
      <c r="G167" s="66"/>
      <c r="H167" s="67"/>
      <c r="I167" s="67"/>
      <c r="J167" s="67"/>
      <c r="K167" s="67"/>
      <c r="L167" s="67"/>
      <c r="M167" s="67"/>
    </row>
    <row r="168" spans="1:13" outlineLevel="7">
      <c r="A168" s="8" t="s">
        <v>187</v>
      </c>
      <c r="B168" s="161" t="s">
        <v>40</v>
      </c>
      <c r="C168" s="88" t="s">
        <v>242</v>
      </c>
      <c r="D168" s="162" t="s">
        <v>23</v>
      </c>
      <c r="E168" s="23" t="s">
        <v>88</v>
      </c>
      <c r="F168" s="67">
        <v>482847</v>
      </c>
      <c r="G168" s="66"/>
      <c r="H168" s="67"/>
      <c r="I168" s="67"/>
      <c r="J168" s="67"/>
      <c r="K168" s="67"/>
      <c r="L168" s="67"/>
      <c r="M168" s="67"/>
    </row>
    <row r="169" spans="1:13" outlineLevel="7">
      <c r="A169" s="8" t="s">
        <v>188</v>
      </c>
      <c r="B169" s="161" t="s">
        <v>40</v>
      </c>
      <c r="C169" s="88" t="s">
        <v>242</v>
      </c>
      <c r="D169" s="162" t="s">
        <v>23</v>
      </c>
      <c r="E169" s="23" t="s">
        <v>50</v>
      </c>
      <c r="F169" s="67"/>
      <c r="G169" s="66"/>
      <c r="H169" s="67"/>
      <c r="I169" s="67"/>
      <c r="J169" s="67"/>
      <c r="K169" s="67"/>
      <c r="L169" s="67"/>
      <c r="M169" s="67"/>
    </row>
    <row r="170" spans="1:13" outlineLevel="7">
      <c r="A170" s="53" t="s">
        <v>243</v>
      </c>
      <c r="B170" s="182" t="s">
        <v>40</v>
      </c>
      <c r="C170" s="88" t="s">
        <v>242</v>
      </c>
      <c r="D170" s="182" t="s">
        <v>23</v>
      </c>
      <c r="E170" s="100" t="s">
        <v>88</v>
      </c>
      <c r="F170" s="67"/>
      <c r="G170" s="66"/>
      <c r="H170" s="67"/>
      <c r="I170" s="67"/>
      <c r="J170" s="67"/>
      <c r="K170" s="67"/>
      <c r="L170" s="67"/>
      <c r="M170" s="67"/>
    </row>
    <row r="171" spans="1:13" outlineLevel="7">
      <c r="A171" s="8" t="s">
        <v>189</v>
      </c>
      <c r="B171" s="161" t="s">
        <v>40</v>
      </c>
      <c r="C171" s="88" t="s">
        <v>242</v>
      </c>
      <c r="D171" s="162" t="s">
        <v>23</v>
      </c>
      <c r="E171" s="23" t="s">
        <v>88</v>
      </c>
      <c r="F171" s="67">
        <v>93680</v>
      </c>
      <c r="G171" s="66"/>
      <c r="H171" s="67"/>
      <c r="I171" s="67"/>
      <c r="J171" s="67"/>
      <c r="K171" s="67"/>
      <c r="L171" s="67"/>
      <c r="M171" s="67"/>
    </row>
    <row r="172" spans="1:13" ht="30" customHeight="1" outlineLevel="7">
      <c r="A172" s="5" t="s">
        <v>264</v>
      </c>
      <c r="B172" s="185"/>
      <c r="C172" s="112"/>
      <c r="D172" s="122"/>
      <c r="E172" s="35"/>
      <c r="F172" s="169">
        <f>SUM(F173:F177)</f>
        <v>0</v>
      </c>
      <c r="G172" s="169">
        <f t="shared" ref="G172:J172" si="90">SUM(G173:G177)</f>
        <v>0</v>
      </c>
      <c r="H172" s="169">
        <f t="shared" si="90"/>
        <v>551392</v>
      </c>
      <c r="I172" s="169">
        <f t="shared" si="90"/>
        <v>551392</v>
      </c>
      <c r="J172" s="169">
        <f t="shared" si="90"/>
        <v>551392</v>
      </c>
      <c r="K172" s="169">
        <f t="shared" ref="K172:M172" si="91">SUM(K173:K177)</f>
        <v>551392</v>
      </c>
      <c r="L172" s="169">
        <f t="shared" si="91"/>
        <v>551392</v>
      </c>
      <c r="M172" s="207">
        <f t="shared" si="91"/>
        <v>1714286</v>
      </c>
    </row>
    <row r="173" spans="1:13" outlineLevel="7">
      <c r="A173" s="8" t="s">
        <v>186</v>
      </c>
      <c r="B173" s="161" t="s">
        <v>40</v>
      </c>
      <c r="C173" s="88" t="s">
        <v>242</v>
      </c>
      <c r="D173" s="162" t="s">
        <v>23</v>
      </c>
      <c r="E173" s="23" t="s">
        <v>191</v>
      </c>
      <c r="F173" s="67"/>
      <c r="G173" s="66"/>
      <c r="H173" s="67"/>
      <c r="I173" s="67"/>
      <c r="J173" s="67"/>
      <c r="K173" s="67"/>
      <c r="L173" s="67"/>
      <c r="M173" s="208">
        <v>1200000</v>
      </c>
    </row>
    <row r="174" spans="1:13" outlineLevel="7">
      <c r="A174" s="8" t="s">
        <v>187</v>
      </c>
      <c r="B174" s="161" t="s">
        <v>40</v>
      </c>
      <c r="C174" s="88" t="s">
        <v>242</v>
      </c>
      <c r="D174" s="162" t="s">
        <v>23</v>
      </c>
      <c r="E174" s="23" t="s">
        <v>88</v>
      </c>
      <c r="F174" s="67"/>
      <c r="G174" s="66"/>
      <c r="H174" s="184">
        <v>533012</v>
      </c>
      <c r="I174" s="184">
        <v>533012</v>
      </c>
      <c r="J174" s="184">
        <v>533012</v>
      </c>
      <c r="K174" s="184">
        <v>533012</v>
      </c>
      <c r="L174" s="184">
        <v>533012</v>
      </c>
      <c r="M174" s="208">
        <v>497143</v>
      </c>
    </row>
    <row r="175" spans="1:13" outlineLevel="7">
      <c r="A175" s="8" t="s">
        <v>188</v>
      </c>
      <c r="B175" s="161" t="s">
        <v>40</v>
      </c>
      <c r="C175" s="88" t="s">
        <v>242</v>
      </c>
      <c r="D175" s="162" t="s">
        <v>23</v>
      </c>
      <c r="E175" s="23" t="s">
        <v>50</v>
      </c>
      <c r="F175" s="67"/>
      <c r="G175" s="66"/>
      <c r="H175" s="67"/>
      <c r="I175" s="67"/>
      <c r="J175" s="67"/>
      <c r="K175" s="67"/>
      <c r="L175" s="67"/>
      <c r="M175" s="208"/>
    </row>
    <row r="176" spans="1:13" outlineLevel="7">
      <c r="A176" s="53" t="s">
        <v>243</v>
      </c>
      <c r="B176" s="182" t="s">
        <v>40</v>
      </c>
      <c r="C176" s="88" t="s">
        <v>242</v>
      </c>
      <c r="D176" s="182" t="s">
        <v>23</v>
      </c>
      <c r="E176" s="100" t="s">
        <v>88</v>
      </c>
      <c r="F176" s="67"/>
      <c r="G176" s="66"/>
      <c r="H176" s="184">
        <v>18380</v>
      </c>
      <c r="I176" s="184">
        <v>18380</v>
      </c>
      <c r="J176" s="184">
        <v>18380</v>
      </c>
      <c r="K176" s="184">
        <v>18380</v>
      </c>
      <c r="L176" s="184">
        <v>18380</v>
      </c>
      <c r="M176" s="208">
        <v>17143</v>
      </c>
    </row>
    <row r="177" spans="1:13" outlineLevel="7">
      <c r="A177" s="8" t="s">
        <v>189</v>
      </c>
      <c r="B177" s="161" t="s">
        <v>40</v>
      </c>
      <c r="C177" s="88" t="s">
        <v>242</v>
      </c>
      <c r="D177" s="162" t="s">
        <v>23</v>
      </c>
      <c r="E177" s="23" t="s">
        <v>88</v>
      </c>
      <c r="F177" s="67"/>
      <c r="G177" s="66"/>
      <c r="H177" s="67"/>
      <c r="I177" s="67"/>
      <c r="J177" s="67"/>
      <c r="K177" s="67"/>
      <c r="L177" s="67"/>
      <c r="M177" s="67"/>
    </row>
    <row r="178" spans="1:13" ht="31.5" outlineLevel="7">
      <c r="A178" s="125" t="s">
        <v>190</v>
      </c>
      <c r="B178" s="17" t="s">
        <v>40</v>
      </c>
      <c r="C178" s="39"/>
      <c r="D178" s="118" t="s">
        <v>23</v>
      </c>
      <c r="E178" s="35"/>
      <c r="F178" s="172">
        <f t="shared" ref="F178:G178" si="92">F179+F184</f>
        <v>775345.20000000007</v>
      </c>
      <c r="G178" s="62">
        <f t="shared" si="92"/>
        <v>627111.92999999993</v>
      </c>
      <c r="H178" s="62">
        <f>H179+H184</f>
        <v>40519</v>
      </c>
      <c r="I178" s="62">
        <f t="shared" ref="I178:J178" si="93">I179+I184</f>
        <v>0</v>
      </c>
      <c r="J178" s="62">
        <f t="shared" si="93"/>
        <v>0</v>
      </c>
      <c r="K178" s="62">
        <f>K179+K184</f>
        <v>40519</v>
      </c>
      <c r="L178" s="62">
        <f t="shared" ref="L178:M178" si="94">L179+L184</f>
        <v>0</v>
      </c>
      <c r="M178" s="62">
        <f t="shared" si="94"/>
        <v>0</v>
      </c>
    </row>
    <row r="179" spans="1:13" outlineLevel="7">
      <c r="A179" s="8" t="s">
        <v>201</v>
      </c>
      <c r="B179" s="117"/>
      <c r="C179" s="45"/>
      <c r="D179" s="101"/>
      <c r="E179" s="23"/>
      <c r="F179" s="67">
        <f t="shared" ref="F179:G179" si="95">SUM(F180:F183)</f>
        <v>775345.20000000007</v>
      </c>
      <c r="G179" s="67">
        <f t="shared" si="95"/>
        <v>627111.92999999993</v>
      </c>
      <c r="H179" s="67">
        <f>SUM(H180:H183)</f>
        <v>0</v>
      </c>
      <c r="I179" s="67">
        <f>SUM(I180:I183)</f>
        <v>0</v>
      </c>
      <c r="J179" s="67">
        <f t="shared" ref="J179" si="96">SUM(J180:J183)</f>
        <v>0</v>
      </c>
      <c r="K179" s="67">
        <f>SUM(K180:K183)</f>
        <v>0</v>
      </c>
      <c r="L179" s="67">
        <f>SUM(L180:L183)</f>
        <v>0</v>
      </c>
      <c r="M179" s="67">
        <f t="shared" ref="M179" si="97">SUM(M180:M183)</f>
        <v>0</v>
      </c>
    </row>
    <row r="180" spans="1:13" outlineLevel="7">
      <c r="A180" s="8" t="s">
        <v>186</v>
      </c>
      <c r="B180" s="35" t="s">
        <v>40</v>
      </c>
      <c r="C180" s="88" t="s">
        <v>234</v>
      </c>
      <c r="D180" s="122" t="s">
        <v>23</v>
      </c>
      <c r="E180" s="23" t="s">
        <v>191</v>
      </c>
      <c r="F180" s="67">
        <v>697810.68</v>
      </c>
      <c r="G180" s="66">
        <v>564400.73</v>
      </c>
      <c r="H180" s="67"/>
      <c r="I180" s="67"/>
      <c r="J180" s="67"/>
      <c r="K180" s="67"/>
      <c r="L180" s="67"/>
      <c r="M180" s="67"/>
    </row>
    <row r="181" spans="1:13" outlineLevel="7">
      <c r="A181" s="8" t="s">
        <v>187</v>
      </c>
      <c r="B181" s="35" t="s">
        <v>40</v>
      </c>
      <c r="C181" s="88" t="s">
        <v>234</v>
      </c>
      <c r="D181" s="122" t="s">
        <v>23</v>
      </c>
      <c r="E181" s="23" t="s">
        <v>88</v>
      </c>
      <c r="F181" s="67">
        <v>38767.26</v>
      </c>
      <c r="G181" s="66">
        <v>31355.599999999999</v>
      </c>
      <c r="H181" s="67"/>
      <c r="I181" s="67"/>
      <c r="J181" s="67"/>
      <c r="K181" s="67"/>
      <c r="L181" s="67"/>
      <c r="M181" s="67"/>
    </row>
    <row r="182" spans="1:13" outlineLevel="7">
      <c r="A182" s="8" t="s">
        <v>188</v>
      </c>
      <c r="B182" s="35" t="s">
        <v>40</v>
      </c>
      <c r="C182" s="88" t="s">
        <v>234</v>
      </c>
      <c r="D182" s="122" t="s">
        <v>23</v>
      </c>
      <c r="E182" s="23" t="s">
        <v>50</v>
      </c>
      <c r="F182" s="67"/>
      <c r="G182" s="66"/>
      <c r="H182" s="67"/>
      <c r="I182" s="67"/>
      <c r="J182" s="67"/>
      <c r="K182" s="67"/>
      <c r="L182" s="67"/>
      <c r="M182" s="67"/>
    </row>
    <row r="183" spans="1:13" outlineLevel="7">
      <c r="A183" s="8" t="s">
        <v>189</v>
      </c>
      <c r="B183" s="35" t="s">
        <v>40</v>
      </c>
      <c r="C183" s="88" t="s">
        <v>234</v>
      </c>
      <c r="D183" s="122" t="s">
        <v>23</v>
      </c>
      <c r="E183" s="23" t="s">
        <v>88</v>
      </c>
      <c r="F183" s="67">
        <v>38767.26</v>
      </c>
      <c r="G183" s="66">
        <v>31355.599999999999</v>
      </c>
      <c r="H183" s="67"/>
      <c r="I183" s="67"/>
      <c r="J183" s="67"/>
      <c r="K183" s="67"/>
      <c r="L183" s="67"/>
      <c r="M183" s="67"/>
    </row>
    <row r="184" spans="1:13" outlineLevel="7">
      <c r="A184" s="8" t="s">
        <v>202</v>
      </c>
      <c r="B184" s="117"/>
      <c r="C184" s="45"/>
      <c r="D184" s="101"/>
      <c r="E184" s="23"/>
      <c r="F184" s="67">
        <f t="shared" ref="F184" si="98">SUM(F185:F189)</f>
        <v>0</v>
      </c>
      <c r="G184" s="66"/>
      <c r="H184" s="67">
        <f>SUM(H185:H189)</f>
        <v>40519</v>
      </c>
      <c r="I184" s="67">
        <f t="shared" ref="I184" si="99">SUM(I185:I189)</f>
        <v>0</v>
      </c>
      <c r="J184" s="67">
        <f>SUM(J185:J189)</f>
        <v>0</v>
      </c>
      <c r="K184" s="67">
        <f>SUM(K185:K189)</f>
        <v>40519</v>
      </c>
      <c r="L184" s="67">
        <f t="shared" ref="L184" si="100">SUM(L185:L189)</f>
        <v>0</v>
      </c>
      <c r="M184" s="67">
        <f>SUM(M185:M189)</f>
        <v>0</v>
      </c>
    </row>
    <row r="185" spans="1:13" outlineLevel="7">
      <c r="A185" s="8" t="s">
        <v>186</v>
      </c>
      <c r="B185" s="35" t="s">
        <v>40</v>
      </c>
      <c r="C185" s="88" t="s">
        <v>235</v>
      </c>
      <c r="D185" s="122" t="s">
        <v>23</v>
      </c>
      <c r="E185" s="23" t="s">
        <v>191</v>
      </c>
      <c r="F185" s="67"/>
      <c r="G185" s="66"/>
      <c r="H185" s="67"/>
      <c r="I185" s="67"/>
      <c r="J185" s="67"/>
      <c r="K185" s="67"/>
      <c r="L185" s="67"/>
      <c r="M185" s="67"/>
    </row>
    <row r="186" spans="1:13" outlineLevel="7">
      <c r="A186" s="8" t="s">
        <v>187</v>
      </c>
      <c r="B186" s="35" t="s">
        <v>40</v>
      </c>
      <c r="C186" s="88" t="s">
        <v>235</v>
      </c>
      <c r="D186" s="122" t="s">
        <v>23</v>
      </c>
      <c r="E186" s="23" t="s">
        <v>88</v>
      </c>
      <c r="F186" s="67"/>
      <c r="G186" s="66"/>
      <c r="H186" s="67"/>
      <c r="I186" s="67"/>
      <c r="J186" s="67"/>
      <c r="K186" s="67"/>
      <c r="L186" s="67"/>
      <c r="M186" s="67"/>
    </row>
    <row r="187" spans="1:13" outlineLevel="7">
      <c r="A187" s="8" t="s">
        <v>188</v>
      </c>
      <c r="B187" s="35" t="s">
        <v>40</v>
      </c>
      <c r="C187" s="88" t="s">
        <v>235</v>
      </c>
      <c r="D187" s="122" t="s">
        <v>23</v>
      </c>
      <c r="E187" s="23" t="s">
        <v>50</v>
      </c>
      <c r="F187" s="67"/>
      <c r="G187" s="66"/>
      <c r="H187" s="67"/>
      <c r="I187" s="67"/>
      <c r="J187" s="67"/>
      <c r="K187" s="67"/>
      <c r="L187" s="67"/>
      <c r="M187" s="67"/>
    </row>
    <row r="188" spans="1:13" outlineLevel="7">
      <c r="A188" s="8" t="s">
        <v>243</v>
      </c>
      <c r="B188" s="35" t="s">
        <v>40</v>
      </c>
      <c r="C188" s="88" t="s">
        <v>235</v>
      </c>
      <c r="D188" s="122" t="s">
        <v>23</v>
      </c>
      <c r="E188" s="23" t="s">
        <v>88</v>
      </c>
      <c r="F188" s="67"/>
      <c r="G188" s="66"/>
      <c r="H188" s="184">
        <v>40519</v>
      </c>
      <c r="I188" s="67"/>
      <c r="J188" s="67"/>
      <c r="K188" s="184">
        <v>40519</v>
      </c>
      <c r="L188" s="67"/>
      <c r="M188" s="67"/>
    </row>
    <row r="189" spans="1:13" outlineLevel="7">
      <c r="A189" s="8" t="s">
        <v>189</v>
      </c>
      <c r="B189" s="35" t="s">
        <v>40</v>
      </c>
      <c r="C189" s="88" t="s">
        <v>235</v>
      </c>
      <c r="D189" s="122" t="s">
        <v>23</v>
      </c>
      <c r="E189" s="23" t="s">
        <v>88</v>
      </c>
      <c r="F189" s="67"/>
      <c r="G189" s="66"/>
      <c r="H189" s="67"/>
      <c r="I189" s="67"/>
      <c r="J189" s="67"/>
      <c r="K189" s="67"/>
      <c r="L189" s="67"/>
      <c r="M189" s="67"/>
    </row>
    <row r="190" spans="1:13" ht="25.5" customHeight="1" outlineLevel="7">
      <c r="A190" s="149" t="s">
        <v>183</v>
      </c>
      <c r="B190" s="150"/>
      <c r="C190" s="151"/>
      <c r="D190" s="150"/>
      <c r="E190" s="150"/>
      <c r="F190" s="152">
        <f>F191</f>
        <v>32943</v>
      </c>
      <c r="G190" s="152">
        <f t="shared" ref="G190:M190" si="101">G191</f>
        <v>26010</v>
      </c>
      <c r="H190" s="152">
        <f t="shared" si="101"/>
        <v>0</v>
      </c>
      <c r="I190" s="152">
        <f t="shared" si="101"/>
        <v>0</v>
      </c>
      <c r="J190" s="152">
        <f t="shared" si="101"/>
        <v>0</v>
      </c>
      <c r="K190" s="152">
        <f t="shared" si="101"/>
        <v>0</v>
      </c>
      <c r="L190" s="152">
        <f t="shared" si="101"/>
        <v>0</v>
      </c>
      <c r="M190" s="152">
        <f t="shared" si="101"/>
        <v>0</v>
      </c>
    </row>
    <row r="191" spans="1:13">
      <c r="A191" s="146" t="s">
        <v>52</v>
      </c>
      <c r="B191" s="147"/>
      <c r="C191" s="148"/>
      <c r="D191" s="147"/>
      <c r="E191" s="147"/>
      <c r="F191" s="76">
        <f t="shared" ref="F191:M191" si="102">F192</f>
        <v>32943</v>
      </c>
      <c r="G191" s="76">
        <f t="shared" si="102"/>
        <v>26010</v>
      </c>
      <c r="H191" s="76">
        <f t="shared" si="102"/>
        <v>0</v>
      </c>
      <c r="I191" s="76">
        <f t="shared" si="102"/>
        <v>0</v>
      </c>
      <c r="J191" s="76">
        <f t="shared" si="102"/>
        <v>0</v>
      </c>
      <c r="K191" s="76">
        <f t="shared" si="102"/>
        <v>0</v>
      </c>
      <c r="L191" s="76">
        <f t="shared" si="102"/>
        <v>0</v>
      </c>
      <c r="M191" s="76">
        <f t="shared" si="102"/>
        <v>0</v>
      </c>
    </row>
    <row r="192" spans="1:13" ht="25.5">
      <c r="A192" s="7" t="s">
        <v>53</v>
      </c>
      <c r="B192" s="17" t="s">
        <v>54</v>
      </c>
      <c r="C192" s="18"/>
      <c r="D192" s="17"/>
      <c r="E192" s="17"/>
      <c r="F192" s="62">
        <f t="shared" ref="F192:J192" si="103">F193+F194+F195+F198</f>
        <v>32943</v>
      </c>
      <c r="G192" s="62">
        <f t="shared" si="103"/>
        <v>26010</v>
      </c>
      <c r="H192" s="62">
        <f t="shared" si="103"/>
        <v>0</v>
      </c>
      <c r="I192" s="62">
        <f t="shared" si="103"/>
        <v>0</v>
      </c>
      <c r="J192" s="62">
        <f t="shared" si="103"/>
        <v>0</v>
      </c>
      <c r="K192" s="62">
        <f t="shared" ref="K192:M192" si="104">K193+K194+K195+K198</f>
        <v>0</v>
      </c>
      <c r="L192" s="62">
        <f t="shared" si="104"/>
        <v>0</v>
      </c>
      <c r="M192" s="62">
        <f t="shared" si="104"/>
        <v>0</v>
      </c>
    </row>
    <row r="193" spans="1:13">
      <c r="A193" s="4" t="s">
        <v>55</v>
      </c>
      <c r="B193" s="19" t="s">
        <v>54</v>
      </c>
      <c r="C193" s="46" t="s">
        <v>69</v>
      </c>
      <c r="D193" s="19" t="s">
        <v>18</v>
      </c>
      <c r="E193" s="19" t="s">
        <v>56</v>
      </c>
      <c r="F193" s="64">
        <v>25302</v>
      </c>
      <c r="G193" s="65">
        <v>19980</v>
      </c>
      <c r="H193" s="64"/>
      <c r="I193" s="64"/>
      <c r="J193" s="64"/>
      <c r="K193" s="64"/>
      <c r="L193" s="64"/>
      <c r="M193" s="64"/>
    </row>
    <row r="194" spans="1:13">
      <c r="A194" s="4" t="s">
        <v>57</v>
      </c>
      <c r="B194" s="19" t="s">
        <v>54</v>
      </c>
      <c r="C194" s="46" t="s">
        <v>69</v>
      </c>
      <c r="D194" s="19" t="s">
        <v>63</v>
      </c>
      <c r="E194" s="19" t="s">
        <v>56</v>
      </c>
      <c r="F194" s="64">
        <v>7641</v>
      </c>
      <c r="G194" s="65">
        <v>6030</v>
      </c>
      <c r="H194" s="64"/>
      <c r="I194" s="64"/>
      <c r="J194" s="64"/>
      <c r="K194" s="64"/>
      <c r="L194" s="64"/>
      <c r="M194" s="64"/>
    </row>
    <row r="195" spans="1:13" ht="25.5">
      <c r="A195" s="4" t="s">
        <v>80</v>
      </c>
      <c r="B195" s="19" t="s">
        <v>54</v>
      </c>
      <c r="C195" s="46" t="s">
        <v>69</v>
      </c>
      <c r="D195" s="19" t="s">
        <v>21</v>
      </c>
      <c r="E195" s="19" t="s">
        <v>56</v>
      </c>
      <c r="F195" s="65">
        <f t="shared" ref="F195" si="105">SUM(F196:F197)</f>
        <v>0</v>
      </c>
      <c r="G195" s="65">
        <f t="shared" ref="G195:J195" si="106">SUM(G196:G197)</f>
        <v>0</v>
      </c>
      <c r="H195" s="65">
        <f t="shared" si="106"/>
        <v>0</v>
      </c>
      <c r="I195" s="65">
        <f t="shared" si="106"/>
        <v>0</v>
      </c>
      <c r="J195" s="65">
        <f t="shared" si="106"/>
        <v>0</v>
      </c>
      <c r="K195" s="65">
        <f t="shared" ref="K195:M195" si="107">SUM(K196:K197)</f>
        <v>0</v>
      </c>
      <c r="L195" s="65">
        <f t="shared" si="107"/>
        <v>0</v>
      </c>
      <c r="M195" s="65">
        <f t="shared" si="107"/>
        <v>0</v>
      </c>
    </row>
    <row r="196" spans="1:13">
      <c r="A196" s="4" t="s">
        <v>184</v>
      </c>
      <c r="B196" s="19"/>
      <c r="C196" s="46"/>
      <c r="D196" s="19"/>
      <c r="E196" s="19"/>
      <c r="F196" s="64"/>
      <c r="G196" s="65"/>
      <c r="H196" s="64"/>
      <c r="I196" s="64"/>
      <c r="J196" s="64"/>
      <c r="K196" s="64"/>
      <c r="L196" s="64"/>
      <c r="M196" s="64"/>
    </row>
    <row r="197" spans="1:13">
      <c r="A197" s="4" t="s">
        <v>185</v>
      </c>
      <c r="B197" s="19"/>
      <c r="C197" s="46"/>
      <c r="D197" s="19"/>
      <c r="E197" s="19"/>
      <c r="F197" s="64"/>
      <c r="G197" s="65"/>
      <c r="H197" s="64"/>
      <c r="I197" s="64"/>
      <c r="J197" s="64"/>
      <c r="K197" s="64"/>
      <c r="L197" s="64"/>
      <c r="M197" s="64"/>
    </row>
    <row r="198" spans="1:13">
      <c r="A198" s="4" t="s">
        <v>93</v>
      </c>
      <c r="B198" s="19" t="s">
        <v>54</v>
      </c>
      <c r="C198" s="46" t="s">
        <v>69</v>
      </c>
      <c r="D198" s="19" t="s">
        <v>23</v>
      </c>
      <c r="E198" s="19" t="s">
        <v>56</v>
      </c>
      <c r="F198" s="65">
        <f t="shared" ref="F198:J198" si="108">SUM(F199:F203)</f>
        <v>0</v>
      </c>
      <c r="G198" s="65">
        <f t="shared" si="108"/>
        <v>0</v>
      </c>
      <c r="H198" s="65">
        <f t="shared" si="108"/>
        <v>0</v>
      </c>
      <c r="I198" s="65">
        <f t="shared" si="108"/>
        <v>0</v>
      </c>
      <c r="J198" s="65">
        <f t="shared" si="108"/>
        <v>0</v>
      </c>
      <c r="K198" s="65">
        <f t="shared" ref="K198:M198" si="109">SUM(K199:K203)</f>
        <v>0</v>
      </c>
      <c r="L198" s="65">
        <f t="shared" si="109"/>
        <v>0</v>
      </c>
      <c r="M198" s="65">
        <f t="shared" si="109"/>
        <v>0</v>
      </c>
    </row>
    <row r="199" spans="1:13">
      <c r="A199" s="4" t="s">
        <v>103</v>
      </c>
      <c r="B199" s="19"/>
      <c r="C199" s="46"/>
      <c r="D199" s="19"/>
      <c r="E199" s="19"/>
      <c r="F199" s="64"/>
      <c r="G199" s="65"/>
      <c r="H199" s="64"/>
      <c r="I199" s="64"/>
      <c r="J199" s="64"/>
      <c r="K199" s="64"/>
      <c r="L199" s="64"/>
      <c r="M199" s="64"/>
    </row>
    <row r="200" spans="1:13">
      <c r="A200" s="4" t="s">
        <v>58</v>
      </c>
      <c r="B200" s="19"/>
      <c r="C200" s="46"/>
      <c r="D200" s="19"/>
      <c r="E200" s="19"/>
      <c r="F200" s="64"/>
      <c r="G200" s="65"/>
      <c r="H200" s="64"/>
      <c r="I200" s="64"/>
      <c r="J200" s="64"/>
      <c r="K200" s="64"/>
      <c r="L200" s="64"/>
      <c r="M200" s="64"/>
    </row>
    <row r="201" spans="1:13">
      <c r="A201" s="4" t="s">
        <v>59</v>
      </c>
      <c r="B201" s="19"/>
      <c r="C201" s="46"/>
      <c r="D201" s="19"/>
      <c r="E201" s="19"/>
      <c r="F201" s="64"/>
      <c r="G201" s="65"/>
      <c r="H201" s="64"/>
      <c r="I201" s="64"/>
      <c r="J201" s="64"/>
      <c r="K201" s="64"/>
      <c r="L201" s="64"/>
      <c r="M201" s="64"/>
    </row>
    <row r="202" spans="1:13">
      <c r="A202" s="4" t="s">
        <v>60</v>
      </c>
      <c r="B202" s="19"/>
      <c r="C202" s="46"/>
      <c r="D202" s="19"/>
      <c r="E202" s="19"/>
      <c r="F202" s="64"/>
      <c r="G202" s="65"/>
      <c r="H202" s="64"/>
      <c r="I202" s="64"/>
      <c r="J202" s="64"/>
      <c r="K202" s="64"/>
      <c r="L202" s="64"/>
      <c r="M202" s="64"/>
    </row>
    <row r="203" spans="1:13">
      <c r="A203" s="4" t="s">
        <v>61</v>
      </c>
      <c r="B203" s="19"/>
      <c r="C203" s="46"/>
      <c r="D203" s="19"/>
      <c r="E203" s="19"/>
      <c r="F203" s="64"/>
      <c r="G203" s="65"/>
      <c r="H203" s="64"/>
      <c r="I203" s="64"/>
      <c r="J203" s="64"/>
      <c r="K203" s="64"/>
      <c r="L203" s="64"/>
      <c r="M203" s="64"/>
    </row>
    <row r="204" spans="1:13">
      <c r="F204" s="6"/>
      <c r="G204" s="6"/>
      <c r="H204" s="6"/>
      <c r="I204" s="6"/>
      <c r="J204" s="6"/>
      <c r="K204" s="6"/>
      <c r="L204" s="6"/>
      <c r="M204" s="6"/>
    </row>
    <row r="205" spans="1:13">
      <c r="A205" s="13" t="s">
        <v>104</v>
      </c>
      <c r="F205" s="6"/>
      <c r="G205" s="6"/>
      <c r="H205" s="6"/>
      <c r="I205" s="6"/>
      <c r="J205" s="6"/>
      <c r="K205" s="6"/>
      <c r="L205" s="6"/>
      <c r="M205" s="6"/>
    </row>
    <row r="206" spans="1:13">
      <c r="F206" s="6"/>
      <c r="G206" s="6"/>
      <c r="H206" s="6"/>
      <c r="I206" s="6"/>
      <c r="J206" s="6"/>
      <c r="K206" s="6"/>
      <c r="L206" s="6"/>
      <c r="M206" s="6"/>
    </row>
    <row r="207" spans="1:13">
      <c r="A207" s="13" t="s">
        <v>105</v>
      </c>
      <c r="F207" s="6"/>
      <c r="G207" s="6"/>
      <c r="H207" s="6"/>
      <c r="I207" s="6"/>
      <c r="J207" s="6"/>
      <c r="K207" s="6"/>
      <c r="L207" s="6"/>
      <c r="M207" s="6"/>
    </row>
    <row r="208" spans="1:13">
      <c r="F208" s="6"/>
      <c r="G208" s="6"/>
      <c r="H208" s="6"/>
      <c r="I208" s="6"/>
      <c r="J208" s="6"/>
      <c r="K208" s="6"/>
      <c r="L208" s="6"/>
      <c r="M208" s="6"/>
    </row>
    <row r="209" spans="6:13">
      <c r="F209" s="6"/>
      <c r="G209" s="6"/>
      <c r="H209" s="6"/>
      <c r="I209" s="6"/>
      <c r="J209" s="6"/>
      <c r="K209" s="6"/>
      <c r="L209" s="6"/>
      <c r="M209" s="6"/>
    </row>
    <row r="210" spans="6:13">
      <c r="F210" s="6"/>
      <c r="G210" s="6"/>
      <c r="H210" s="6"/>
      <c r="I210" s="6"/>
      <c r="J210" s="6"/>
      <c r="K210" s="6"/>
      <c r="L210" s="6"/>
      <c r="M210" s="6"/>
    </row>
    <row r="211" spans="6:13">
      <c r="F211" s="6"/>
      <c r="G211" s="6"/>
      <c r="H211" s="6"/>
      <c r="I211" s="6"/>
      <c r="J211" s="6"/>
      <c r="K211" s="6"/>
      <c r="L211" s="6"/>
      <c r="M211" s="6"/>
    </row>
    <row r="212" spans="6:13">
      <c r="F212" s="6"/>
      <c r="G212" s="6"/>
      <c r="H212" s="6"/>
      <c r="I212" s="6"/>
      <c r="J212" s="6"/>
      <c r="K212" s="6"/>
      <c r="L212" s="6"/>
      <c r="M212" s="6"/>
    </row>
    <row r="213" spans="6:13">
      <c r="F213" s="6"/>
      <c r="G213" s="6"/>
      <c r="H213" s="6"/>
      <c r="I213" s="6"/>
      <c r="J213" s="6"/>
      <c r="K213" s="6"/>
      <c r="L213" s="6"/>
      <c r="M213" s="6"/>
    </row>
    <row r="214" spans="6:13">
      <c r="F214" s="6"/>
      <c r="G214" s="6"/>
      <c r="H214" s="6"/>
      <c r="I214" s="6"/>
      <c r="J214" s="6"/>
      <c r="K214" s="6"/>
      <c r="L214" s="6"/>
      <c r="M214" s="6"/>
    </row>
    <row r="215" spans="6:13">
      <c r="F215" s="6"/>
      <c r="G215" s="6"/>
      <c r="H215" s="6"/>
      <c r="I215" s="6"/>
      <c r="J215" s="6"/>
      <c r="K215" s="6"/>
      <c r="L215" s="6"/>
      <c r="M215" s="6"/>
    </row>
    <row r="216" spans="6:13">
      <c r="F216" s="6"/>
      <c r="G216" s="6"/>
      <c r="H216" s="6"/>
      <c r="I216" s="6"/>
      <c r="J216" s="6"/>
      <c r="K216" s="6"/>
      <c r="L216" s="6"/>
      <c r="M216" s="6"/>
    </row>
    <row r="217" spans="6:13">
      <c r="F217" s="6"/>
      <c r="G217" s="6"/>
      <c r="H217" s="6"/>
      <c r="I217" s="6"/>
      <c r="J217" s="6"/>
      <c r="K217" s="6"/>
      <c r="L217" s="6"/>
      <c r="M217" s="6"/>
    </row>
    <row r="218" spans="6:13">
      <c r="F218" s="6"/>
      <c r="G218" s="6"/>
      <c r="H218" s="6"/>
      <c r="I218" s="6"/>
      <c r="J218" s="6"/>
      <c r="K218" s="6"/>
      <c r="L218" s="6"/>
      <c r="M218" s="6"/>
    </row>
    <row r="219" spans="6:13">
      <c r="F219" s="6"/>
      <c r="G219" s="6"/>
      <c r="H219" s="6"/>
      <c r="I219" s="6"/>
      <c r="J219" s="6"/>
      <c r="K219" s="6"/>
      <c r="L219" s="6"/>
      <c r="M219" s="6"/>
    </row>
    <row r="220" spans="6:13">
      <c r="F220" s="6"/>
      <c r="G220" s="6"/>
      <c r="H220" s="6"/>
      <c r="I220" s="6"/>
      <c r="J220" s="6"/>
      <c r="K220" s="6"/>
      <c r="L220" s="6"/>
      <c r="M220" s="6"/>
    </row>
    <row r="221" spans="6:13">
      <c r="F221" s="6"/>
      <c r="G221" s="6"/>
      <c r="H221" s="6"/>
      <c r="I221" s="6"/>
      <c r="J221" s="6"/>
      <c r="K221" s="6"/>
      <c r="L221" s="6"/>
      <c r="M221" s="6"/>
    </row>
    <row r="222" spans="6:13">
      <c r="F222" s="6"/>
      <c r="G222" s="6"/>
      <c r="H222" s="6"/>
      <c r="I222" s="6"/>
      <c r="J222" s="6"/>
      <c r="K222" s="6"/>
      <c r="L222" s="6"/>
      <c r="M222" s="6"/>
    </row>
    <row r="223" spans="6:13">
      <c r="F223" s="6"/>
      <c r="G223" s="6"/>
      <c r="H223" s="6"/>
      <c r="I223" s="6"/>
      <c r="J223" s="6"/>
      <c r="K223" s="6"/>
      <c r="L223" s="6"/>
      <c r="M223" s="6"/>
    </row>
  </sheetData>
  <sheetProtection selectLockedCells="1" selectUnlockedCells="1"/>
  <mergeCells count="19">
    <mergeCell ref="B18:E18"/>
    <mergeCell ref="B97:E97"/>
    <mergeCell ref="B99:E99"/>
    <mergeCell ref="B109:E109"/>
    <mergeCell ref="B6:E6"/>
    <mergeCell ref="B7:E7"/>
    <mergeCell ref="B8:E8"/>
    <mergeCell ref="B11:E11"/>
    <mergeCell ref="B13:E13"/>
    <mergeCell ref="B14:E14"/>
    <mergeCell ref="A1:M1"/>
    <mergeCell ref="A2:M2"/>
    <mergeCell ref="A3:M3"/>
    <mergeCell ref="A4:A5"/>
    <mergeCell ref="B4:E4"/>
    <mergeCell ref="F4:F5"/>
    <mergeCell ref="G4:G5"/>
    <mergeCell ref="H4:J4"/>
    <mergeCell ref="K4:M4"/>
  </mergeCells>
  <pageMargins left="0.39370078740157483" right="0.19685039370078741" top="0.19685039370078741" bottom="0.19685039370078741" header="0.51181102362204722" footer="0.31496062992125984"/>
  <pageSetup paperSize="9" scale="70" firstPageNumber="0" fitToHeight="200" orientation="landscape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223"/>
  <sheetViews>
    <sheetView showGridLines="0" tabSelected="1" workbookViewId="0">
      <pane xSplit="2" ySplit="17" topLeftCell="C97" activePane="bottomRight" state="frozen"/>
      <selection pane="topRight" activeCell="C1" sqref="C1"/>
      <selection pane="bottomLeft" activeCell="A16" sqref="A16"/>
      <selection pane="bottomRight" activeCell="K99" sqref="K99"/>
    </sheetView>
  </sheetViews>
  <sheetFormatPr defaultRowHeight="12.75" outlineLevelRow="7"/>
  <cols>
    <col min="1" max="1" width="69.5703125" style="1" customWidth="1"/>
    <col min="2" max="2" width="5.85546875" style="1" customWidth="1"/>
    <col min="3" max="3" width="13.140625" style="1" customWidth="1"/>
    <col min="4" max="4" width="5.5703125" style="1" customWidth="1"/>
    <col min="5" max="5" width="5.28515625" style="1" customWidth="1"/>
    <col min="6" max="7" width="11.7109375" style="1" customWidth="1"/>
    <col min="8" max="9" width="12.28515625" style="1" customWidth="1"/>
    <col min="10" max="10" width="12.42578125" style="1" customWidth="1"/>
    <col min="11" max="11" width="13.140625" style="1" customWidth="1"/>
    <col min="12" max="12" width="13.28515625" style="1" customWidth="1"/>
    <col min="13" max="13" width="14" style="1" customWidth="1"/>
    <col min="14" max="16384" width="9.140625" style="1"/>
  </cols>
  <sheetData>
    <row r="1" spans="1:13" ht="15.75" customHeight="1">
      <c r="A1" s="213" t="s">
        <v>236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13" ht="15.75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>
      <c r="A3" s="215" t="s">
        <v>0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</row>
    <row r="4" spans="1:13" ht="54.6" customHeight="1">
      <c r="A4" s="216" t="s">
        <v>1</v>
      </c>
      <c r="B4" s="217" t="s">
        <v>70</v>
      </c>
      <c r="C4" s="218"/>
      <c r="D4" s="218"/>
      <c r="E4" s="219"/>
      <c r="F4" s="216" t="s">
        <v>237</v>
      </c>
      <c r="G4" s="216" t="s">
        <v>238</v>
      </c>
      <c r="H4" s="220" t="s">
        <v>6</v>
      </c>
      <c r="I4" s="221"/>
      <c r="J4" s="222"/>
      <c r="K4" s="220" t="s">
        <v>7</v>
      </c>
      <c r="L4" s="221"/>
      <c r="M4" s="222"/>
    </row>
    <row r="5" spans="1:13" ht="25.5">
      <c r="A5" s="216"/>
      <c r="B5" s="12" t="s">
        <v>2</v>
      </c>
      <c r="C5" s="12" t="s">
        <v>3</v>
      </c>
      <c r="D5" s="12" t="s">
        <v>4</v>
      </c>
      <c r="E5" s="12" t="s">
        <v>5</v>
      </c>
      <c r="F5" s="216"/>
      <c r="G5" s="216"/>
      <c r="H5" s="2" t="s">
        <v>89</v>
      </c>
      <c r="I5" s="2" t="s">
        <v>192</v>
      </c>
      <c r="J5" s="2" t="s">
        <v>239</v>
      </c>
      <c r="K5" s="2" t="s">
        <v>89</v>
      </c>
      <c r="L5" s="2" t="s">
        <v>192</v>
      </c>
      <c r="M5" s="2" t="s">
        <v>239</v>
      </c>
    </row>
    <row r="6" spans="1:13" ht="15">
      <c r="A6" s="14" t="s">
        <v>8</v>
      </c>
      <c r="B6" s="210"/>
      <c r="C6" s="211"/>
      <c r="D6" s="211"/>
      <c r="E6" s="212"/>
      <c r="F6" s="58">
        <f t="shared" ref="F6" si="0">F7-F14</f>
        <v>-122703.09000000078</v>
      </c>
      <c r="G6" s="58">
        <f>G7-G14</f>
        <v>524886.0299999998</v>
      </c>
      <c r="H6" s="58">
        <f t="shared" ref="H6:M6" si="1">H7-H14</f>
        <v>-639673</v>
      </c>
      <c r="I6" s="58">
        <f t="shared" si="1"/>
        <v>-401929</v>
      </c>
      <c r="J6" s="58">
        <f t="shared" si="1"/>
        <v>-388094</v>
      </c>
      <c r="K6" s="58">
        <f t="shared" si="1"/>
        <v>0</v>
      </c>
      <c r="L6" s="58">
        <f t="shared" si="1"/>
        <v>57409</v>
      </c>
      <c r="M6" s="58">
        <f t="shared" si="1"/>
        <v>141695</v>
      </c>
    </row>
    <row r="7" spans="1:13" ht="15">
      <c r="A7" s="14" t="s">
        <v>109</v>
      </c>
      <c r="B7" s="210"/>
      <c r="C7" s="211"/>
      <c r="D7" s="211"/>
      <c r="E7" s="212"/>
      <c r="F7" s="58">
        <f>F8+F13+F10+F11+F9+F12</f>
        <v>4861652.9399999995</v>
      </c>
      <c r="G7" s="58">
        <f t="shared" ref="G7:M7" si="2">G8+G13+G10+G11+G9+G12</f>
        <v>2552903.21</v>
      </c>
      <c r="H7" s="58">
        <f t="shared" si="2"/>
        <v>3696577</v>
      </c>
      <c r="I7" s="58">
        <f t="shared" si="2"/>
        <v>2616308</v>
      </c>
      <c r="J7" s="58">
        <f t="shared" si="2"/>
        <v>3839575</v>
      </c>
      <c r="K7" s="58">
        <f t="shared" si="2"/>
        <v>3189469</v>
      </c>
      <c r="L7" s="58">
        <f t="shared" si="2"/>
        <v>2995300</v>
      </c>
      <c r="M7" s="58">
        <f t="shared" si="2"/>
        <v>4732853</v>
      </c>
    </row>
    <row r="8" spans="1:13" ht="25.5">
      <c r="A8" s="15" t="s">
        <v>259</v>
      </c>
      <c r="B8" s="210"/>
      <c r="C8" s="211"/>
      <c r="D8" s="211"/>
      <c r="E8" s="212"/>
      <c r="F8" s="59">
        <f>411945+93680+38767.26</f>
        <v>544392.26</v>
      </c>
      <c r="G8" s="176">
        <f>85388.2+1450+53590+30000</f>
        <v>170428.2</v>
      </c>
      <c r="H8" s="163">
        <f>414755+H170+H171+H176+H177+H183+H188</f>
        <v>473654</v>
      </c>
      <c r="I8" s="163">
        <f>415005+I170+I171+I176+I177+I183+I188</f>
        <v>433385</v>
      </c>
      <c r="J8" s="163">
        <f>415313+J170+J171+J176+J177+J183+J188</f>
        <v>433693</v>
      </c>
      <c r="K8" s="163">
        <f>414755+K170+K171+K176+K177+K183+K188</f>
        <v>455274</v>
      </c>
      <c r="L8" s="163">
        <f>415005+L170+L171+L176+L177+L183+L188</f>
        <v>415005</v>
      </c>
      <c r="M8" s="163">
        <f>415313+497143+M170+M171+M176+M177+M183+M188</f>
        <v>929599</v>
      </c>
    </row>
    <row r="9" spans="1:13" ht="15">
      <c r="A9" s="15" t="s">
        <v>110</v>
      </c>
      <c r="B9" s="204"/>
      <c r="C9" s="205"/>
      <c r="D9" s="205"/>
      <c r="E9" s="206"/>
      <c r="F9" s="59">
        <f>1297135+697810.68</f>
        <v>1994945.6800000002</v>
      </c>
      <c r="G9" s="176">
        <f>564400.73</f>
        <v>564400.73</v>
      </c>
      <c r="H9" s="163">
        <f>H80+H167+H173+H180+H185</f>
        <v>0</v>
      </c>
      <c r="I9" s="163">
        <f t="shared" ref="I9:J9" si="3">I80+I167+I173+I180+I185</f>
        <v>0</v>
      </c>
      <c r="J9" s="163">
        <f t="shared" si="3"/>
        <v>1200000</v>
      </c>
      <c r="K9" s="163">
        <f>K80+K167+K173+K180+K185</f>
        <v>0</v>
      </c>
      <c r="L9" s="163">
        <f t="shared" ref="L9:M9" si="4">L80+L167+L173+L180+L185</f>
        <v>0</v>
      </c>
      <c r="M9" s="163">
        <f t="shared" si="4"/>
        <v>1200000</v>
      </c>
    </row>
    <row r="10" spans="1:13" ht="15">
      <c r="A10" s="15" t="s">
        <v>111</v>
      </c>
      <c r="B10" s="204"/>
      <c r="C10" s="205"/>
      <c r="D10" s="205"/>
      <c r="E10" s="206"/>
      <c r="F10" s="59">
        <v>32943</v>
      </c>
      <c r="G10" s="176">
        <v>26010</v>
      </c>
      <c r="H10" s="163">
        <f>H191</f>
        <v>31600</v>
      </c>
      <c r="I10" s="163">
        <f t="shared" ref="I10:J10" si="5">I191</f>
        <v>31600</v>
      </c>
      <c r="J10" s="163">
        <f t="shared" si="5"/>
        <v>31600</v>
      </c>
      <c r="K10" s="163">
        <f>K191</f>
        <v>31600</v>
      </c>
      <c r="L10" s="163">
        <f t="shared" ref="L10:M10" si="6">L191</f>
        <v>31600</v>
      </c>
      <c r="M10" s="163">
        <f t="shared" si="6"/>
        <v>31600</v>
      </c>
    </row>
    <row r="11" spans="1:13" ht="15">
      <c r="A11" s="16" t="s">
        <v>9</v>
      </c>
      <c r="B11" s="210"/>
      <c r="C11" s="211"/>
      <c r="D11" s="211"/>
      <c r="E11" s="212"/>
      <c r="F11" s="60">
        <f>267708+121300.7-3906-54147.58-24187.12</f>
        <v>306768</v>
      </c>
      <c r="G11" s="177">
        <f>98971.9+103749.08-3906-54147.58-24187.12</f>
        <v>120480.27999999997</v>
      </c>
      <c r="H11" s="169">
        <f>H91+H103+H110+H169+H175+H182+H187</f>
        <v>1310000</v>
      </c>
      <c r="I11" s="169">
        <f t="shared" ref="I11:J11" si="7">I91+I103+I110+I169+I175+I182+I187</f>
        <v>270000</v>
      </c>
      <c r="J11" s="169">
        <f t="shared" si="7"/>
        <v>270000</v>
      </c>
      <c r="K11" s="169">
        <f>K91+K103+K110+K169+K175+K182+K187</f>
        <v>821272</v>
      </c>
      <c r="L11" s="169">
        <f t="shared" ref="L11:M11" si="8">L91+L103+L110+L169+L175+L182+L187</f>
        <v>667372</v>
      </c>
      <c r="M11" s="169">
        <f t="shared" si="8"/>
        <v>667372</v>
      </c>
    </row>
    <row r="12" spans="1:13" ht="15">
      <c r="A12" s="15" t="s">
        <v>245</v>
      </c>
      <c r="B12" s="204"/>
      <c r="C12" s="205"/>
      <c r="D12" s="205"/>
      <c r="E12" s="206"/>
      <c r="F12" s="60">
        <v>6744</v>
      </c>
      <c r="G12" s="183">
        <v>6744</v>
      </c>
      <c r="H12" s="169"/>
      <c r="I12" s="169"/>
      <c r="J12" s="169"/>
      <c r="K12" s="169"/>
      <c r="L12" s="169"/>
      <c r="M12" s="169"/>
    </row>
    <row r="13" spans="1:13" ht="15">
      <c r="A13" s="16" t="s">
        <v>10</v>
      </c>
      <c r="B13" s="210"/>
      <c r="C13" s="211"/>
      <c r="D13" s="211"/>
      <c r="E13" s="212"/>
      <c r="F13" s="59">
        <v>1975860</v>
      </c>
      <c r="G13" s="176">
        <v>1664840</v>
      </c>
      <c r="H13" s="163">
        <v>1881323</v>
      </c>
      <c r="I13" s="163">
        <v>1881323</v>
      </c>
      <c r="J13" s="163">
        <v>1904282</v>
      </c>
      <c r="K13" s="163">
        <v>1881323</v>
      </c>
      <c r="L13" s="163">
        <v>1881323</v>
      </c>
      <c r="M13" s="163">
        <v>1904282</v>
      </c>
    </row>
    <row r="14" spans="1:13" ht="15">
      <c r="A14" s="14" t="s">
        <v>11</v>
      </c>
      <c r="B14" s="210"/>
      <c r="C14" s="211"/>
      <c r="D14" s="211"/>
      <c r="E14" s="212"/>
      <c r="F14" s="61">
        <f t="shared" ref="F14:L14" si="9">F18+F97+F99+F109+F190</f>
        <v>4984356.03</v>
      </c>
      <c r="G14" s="61">
        <f t="shared" si="9"/>
        <v>2028017.1800000002</v>
      </c>
      <c r="H14" s="61">
        <f t="shared" si="9"/>
        <v>4336250</v>
      </c>
      <c r="I14" s="61">
        <f t="shared" si="9"/>
        <v>3018237</v>
      </c>
      <c r="J14" s="61">
        <f t="shared" si="9"/>
        <v>4227669</v>
      </c>
      <c r="K14" s="61">
        <f t="shared" si="9"/>
        <v>3189469</v>
      </c>
      <c r="L14" s="61">
        <f t="shared" si="9"/>
        <v>2937891</v>
      </c>
      <c r="M14" s="61">
        <f>M18+M97+M99+M109+M190</f>
        <v>4591158</v>
      </c>
    </row>
    <row r="15" spans="1:13" ht="14.25">
      <c r="A15" s="164" t="s">
        <v>217</v>
      </c>
      <c r="B15" s="165"/>
      <c r="C15" s="166"/>
      <c r="D15" s="166"/>
      <c r="E15" s="167"/>
      <c r="F15" s="168"/>
      <c r="G15" s="168"/>
      <c r="H15" s="168"/>
      <c r="I15" s="168"/>
      <c r="J15" s="168"/>
      <c r="K15" s="168"/>
      <c r="L15" s="168">
        <f>(L8+L13)*2.5%</f>
        <v>57408.200000000004</v>
      </c>
      <c r="M15" s="168">
        <f>(M8+M13)*5%</f>
        <v>141694.05000000002</v>
      </c>
    </row>
    <row r="16" spans="1:13" ht="14.25">
      <c r="A16" s="164" t="s">
        <v>218</v>
      </c>
      <c r="B16" s="165"/>
      <c r="C16" s="166"/>
      <c r="D16" s="166"/>
      <c r="E16" s="167"/>
      <c r="F16" s="168"/>
      <c r="G16" s="168"/>
      <c r="H16" s="168"/>
      <c r="I16" s="168"/>
      <c r="J16" s="168"/>
      <c r="K16" s="168"/>
      <c r="L16" s="168">
        <f>L14-L15</f>
        <v>2880482.8</v>
      </c>
      <c r="M16" s="168">
        <f>M14-M15</f>
        <v>4449463.95</v>
      </c>
    </row>
    <row r="17" spans="1:13" ht="15">
      <c r="A17" s="131" t="s">
        <v>91</v>
      </c>
      <c r="B17" s="132"/>
      <c r="C17" s="133"/>
      <c r="D17" s="133"/>
      <c r="E17" s="134"/>
      <c r="F17" s="135">
        <f>F18+F97+F99+F109-F80-F91-F103-F110-F167-F169-F173-F175-F180-F182-F185-F187</f>
        <v>2649699.35</v>
      </c>
      <c r="G17" s="135">
        <f t="shared" ref="G17:J17" si="10">G18+G97+G99+G109-G80-G91-G103-G110-G167-G169-G173-G175-G180-G182-G185-G187</f>
        <v>1319476.5600000003</v>
      </c>
      <c r="H17" s="135">
        <f t="shared" si="10"/>
        <v>2994650</v>
      </c>
      <c r="I17" s="135">
        <f t="shared" si="10"/>
        <v>2716637</v>
      </c>
      <c r="J17" s="135">
        <f t="shared" si="10"/>
        <v>2726069</v>
      </c>
      <c r="K17" s="135">
        <f>K18+K97+K99+K109-K80-K91-K103-K110-K167-K169-K173-K175-K180-K182-K185-K187</f>
        <v>2336597</v>
      </c>
      <c r="L17" s="135">
        <f t="shared" ref="L17:M17" si="11">L18+L97+L99+L109-L80-L91-L103-L110-L167-L169-L173-L175-L180-L182-L185-L187</f>
        <v>2238919</v>
      </c>
      <c r="M17" s="135">
        <f t="shared" si="11"/>
        <v>2692186</v>
      </c>
    </row>
    <row r="18" spans="1:13" ht="27.75" customHeight="1">
      <c r="A18" s="93" t="s">
        <v>142</v>
      </c>
      <c r="B18" s="226" t="s">
        <v>178</v>
      </c>
      <c r="C18" s="227"/>
      <c r="D18" s="227"/>
      <c r="E18" s="228"/>
      <c r="F18" s="92">
        <f t="shared" ref="F18:M18" si="12">F19+F23+F26+F64+F74+F77+F82+F85+F86+F87+F94+F91</f>
        <v>1628384</v>
      </c>
      <c r="G18" s="92">
        <f t="shared" si="12"/>
        <v>991638.45000000007</v>
      </c>
      <c r="H18" s="92">
        <f t="shared" si="12"/>
        <v>1856782</v>
      </c>
      <c r="I18" s="92">
        <f t="shared" si="12"/>
        <v>1619288</v>
      </c>
      <c r="J18" s="92">
        <f t="shared" si="12"/>
        <v>1618720</v>
      </c>
      <c r="K18" s="92">
        <f>K19+K23+K26+K64+K74+K77+K82+K85+K86+K87+K94+K91</f>
        <v>1625254</v>
      </c>
      <c r="L18" s="92">
        <f t="shared" si="12"/>
        <v>1629254</v>
      </c>
      <c r="M18" s="92">
        <f t="shared" si="12"/>
        <v>1629254</v>
      </c>
    </row>
    <row r="19" spans="1:13" outlineLevel="4">
      <c r="A19" s="3" t="s">
        <v>81</v>
      </c>
      <c r="B19" s="17" t="s">
        <v>12</v>
      </c>
      <c r="C19" s="18"/>
      <c r="D19" s="17"/>
      <c r="E19" s="17"/>
      <c r="F19" s="62">
        <f t="shared" ref="F19" si="13">SUM(F20:F22)</f>
        <v>0</v>
      </c>
      <c r="G19" s="62">
        <f t="shared" ref="G19:M19" si="14">SUM(G20:G22)</f>
        <v>0</v>
      </c>
      <c r="H19" s="62">
        <f t="shared" si="14"/>
        <v>0</v>
      </c>
      <c r="I19" s="62">
        <f t="shared" si="14"/>
        <v>0</v>
      </c>
      <c r="J19" s="62">
        <f t="shared" si="14"/>
        <v>0</v>
      </c>
      <c r="K19" s="62">
        <f t="shared" si="14"/>
        <v>0</v>
      </c>
      <c r="L19" s="62">
        <f t="shared" si="14"/>
        <v>0</v>
      </c>
      <c r="M19" s="62">
        <f t="shared" si="14"/>
        <v>0</v>
      </c>
    </row>
    <row r="20" spans="1:13" ht="13.5" customHeight="1" outlineLevel="7">
      <c r="A20" s="4" t="s">
        <v>14</v>
      </c>
      <c r="B20" s="19" t="s">
        <v>12</v>
      </c>
      <c r="C20" s="20" t="s">
        <v>113</v>
      </c>
      <c r="D20" s="19" t="s">
        <v>15</v>
      </c>
      <c r="E20" s="19" t="s">
        <v>62</v>
      </c>
      <c r="F20" s="64"/>
      <c r="G20" s="65"/>
      <c r="H20" s="63"/>
      <c r="I20" s="63"/>
      <c r="J20" s="63"/>
      <c r="K20" s="63"/>
      <c r="L20" s="63"/>
      <c r="M20" s="63"/>
    </row>
    <row r="21" spans="1:13" ht="12.75" customHeight="1" outlineLevel="7">
      <c r="A21" s="4" t="s">
        <v>114</v>
      </c>
      <c r="B21" s="19" t="s">
        <v>12</v>
      </c>
      <c r="C21" s="20" t="s">
        <v>115</v>
      </c>
      <c r="D21" s="19" t="s">
        <v>21</v>
      </c>
      <c r="E21" s="19" t="s">
        <v>62</v>
      </c>
      <c r="F21" s="64"/>
      <c r="G21" s="65"/>
      <c r="H21" s="63"/>
      <c r="I21" s="63"/>
      <c r="J21" s="63"/>
      <c r="K21" s="63"/>
      <c r="L21" s="63"/>
      <c r="M21" s="63"/>
    </row>
    <row r="22" spans="1:13" ht="14.25" customHeight="1" outlineLevel="7">
      <c r="A22" s="4" t="s">
        <v>16</v>
      </c>
      <c r="B22" s="19" t="s">
        <v>12</v>
      </c>
      <c r="C22" s="20" t="s">
        <v>115</v>
      </c>
      <c r="D22" s="19" t="s">
        <v>23</v>
      </c>
      <c r="E22" s="19" t="s">
        <v>62</v>
      </c>
      <c r="F22" s="64"/>
      <c r="G22" s="65"/>
      <c r="H22" s="63"/>
      <c r="I22" s="63"/>
      <c r="J22" s="63"/>
      <c r="K22" s="63"/>
      <c r="L22" s="63"/>
      <c r="M22" s="63"/>
    </row>
    <row r="23" spans="1:13" outlineLevel="4">
      <c r="A23" s="3" t="s">
        <v>117</v>
      </c>
      <c r="B23" s="17" t="s">
        <v>17</v>
      </c>
      <c r="C23" s="21" t="s">
        <v>116</v>
      </c>
      <c r="D23" s="17" t="s">
        <v>13</v>
      </c>
      <c r="E23" s="19"/>
      <c r="F23" s="62">
        <f t="shared" ref="F23" si="15">SUM(F24:F25)</f>
        <v>509961</v>
      </c>
      <c r="G23" s="62">
        <f>SUM(G24:G25)</f>
        <v>294185.89</v>
      </c>
      <c r="H23" s="62">
        <f t="shared" ref="H23:M23" si="16">SUM(H24:H25)</f>
        <v>521387</v>
      </c>
      <c r="I23" s="62">
        <f t="shared" si="16"/>
        <v>521387</v>
      </c>
      <c r="J23" s="62">
        <f t="shared" si="16"/>
        <v>521387</v>
      </c>
      <c r="K23" s="62">
        <f>SUM(K24:K25)</f>
        <v>521387</v>
      </c>
      <c r="L23" s="62">
        <f t="shared" si="16"/>
        <v>521387</v>
      </c>
      <c r="M23" s="62">
        <f t="shared" si="16"/>
        <v>521387</v>
      </c>
    </row>
    <row r="24" spans="1:13" outlineLevel="7">
      <c r="A24" s="4" t="s">
        <v>205</v>
      </c>
      <c r="B24" s="19" t="s">
        <v>17</v>
      </c>
      <c r="C24" s="87" t="s">
        <v>116</v>
      </c>
      <c r="D24" s="19" t="s">
        <v>18</v>
      </c>
      <c r="E24" s="19" t="s">
        <v>62</v>
      </c>
      <c r="F24" s="63">
        <v>391675</v>
      </c>
      <c r="G24" s="65">
        <v>227571.44</v>
      </c>
      <c r="H24" s="63">
        <v>400451</v>
      </c>
      <c r="I24" s="63">
        <v>400451</v>
      </c>
      <c r="J24" s="63">
        <v>400451</v>
      </c>
      <c r="K24" s="63">
        <v>400451</v>
      </c>
      <c r="L24" s="63">
        <v>400451</v>
      </c>
      <c r="M24" s="63">
        <v>400451</v>
      </c>
    </row>
    <row r="25" spans="1:13" outlineLevel="7">
      <c r="A25" s="4" t="s">
        <v>86</v>
      </c>
      <c r="B25" s="19" t="s">
        <v>17</v>
      </c>
      <c r="C25" s="87" t="s">
        <v>116</v>
      </c>
      <c r="D25" s="19" t="s">
        <v>63</v>
      </c>
      <c r="E25" s="19" t="s">
        <v>62</v>
      </c>
      <c r="F25" s="65">
        <v>118286</v>
      </c>
      <c r="G25" s="65">
        <v>66614.45</v>
      </c>
      <c r="H25" s="65">
        <v>120936</v>
      </c>
      <c r="I25" s="65">
        <v>120936</v>
      </c>
      <c r="J25" s="65">
        <v>120936</v>
      </c>
      <c r="K25" s="65">
        <v>120936</v>
      </c>
      <c r="L25" s="65">
        <v>120936</v>
      </c>
      <c r="M25" s="65">
        <v>120936</v>
      </c>
    </row>
    <row r="26" spans="1:13" ht="25.5" outlineLevel="4">
      <c r="A26" s="3" t="s">
        <v>119</v>
      </c>
      <c r="B26" s="17" t="s">
        <v>17</v>
      </c>
      <c r="C26" s="21" t="s">
        <v>118</v>
      </c>
      <c r="D26" s="17" t="s">
        <v>13</v>
      </c>
      <c r="E26" s="17"/>
      <c r="F26" s="62">
        <f>F27+F28+F29+F32+F40+F56+F59+F60</f>
        <v>648234</v>
      </c>
      <c r="G26" s="62">
        <f t="shared" ref="G26:J26" si="17">G27+G28+G29+G32+G40+G56+G59+G60</f>
        <v>370293.97000000003</v>
      </c>
      <c r="H26" s="62">
        <f t="shared" si="17"/>
        <v>1006855</v>
      </c>
      <c r="I26" s="62">
        <f t="shared" si="17"/>
        <v>775855</v>
      </c>
      <c r="J26" s="62">
        <f t="shared" si="17"/>
        <v>775855</v>
      </c>
      <c r="K26" s="62">
        <f>K27+K28+K29+K32+K40+K56+K59+K60</f>
        <v>772866</v>
      </c>
      <c r="L26" s="62">
        <f t="shared" ref="L26:M26" si="18">L27+L28+L29+L32+L40+L56+L59+L60</f>
        <v>761866</v>
      </c>
      <c r="M26" s="62">
        <f t="shared" si="18"/>
        <v>761866</v>
      </c>
    </row>
    <row r="27" spans="1:13" outlineLevel="7">
      <c r="A27" s="82" t="s">
        <v>204</v>
      </c>
      <c r="B27" s="83" t="s">
        <v>17</v>
      </c>
      <c r="C27" s="87" t="s">
        <v>118</v>
      </c>
      <c r="D27" s="83" t="s">
        <v>18</v>
      </c>
      <c r="E27" s="83" t="s">
        <v>62</v>
      </c>
      <c r="F27" s="65">
        <v>377414</v>
      </c>
      <c r="G27" s="65">
        <v>246952.02</v>
      </c>
      <c r="H27" s="65">
        <v>385892</v>
      </c>
      <c r="I27" s="65">
        <v>385892</v>
      </c>
      <c r="J27" s="65">
        <v>385892</v>
      </c>
      <c r="K27" s="65">
        <v>385892</v>
      </c>
      <c r="L27" s="65">
        <v>385892</v>
      </c>
      <c r="M27" s="65">
        <v>385892</v>
      </c>
    </row>
    <row r="28" spans="1:13" outlineLevel="7">
      <c r="A28" s="4" t="s">
        <v>57</v>
      </c>
      <c r="B28" s="19" t="s">
        <v>17</v>
      </c>
      <c r="C28" s="87" t="s">
        <v>118</v>
      </c>
      <c r="D28" s="19" t="s">
        <v>63</v>
      </c>
      <c r="E28" s="19" t="s">
        <v>62</v>
      </c>
      <c r="F28" s="65">
        <v>113979</v>
      </c>
      <c r="G28" s="65">
        <v>71140.25</v>
      </c>
      <c r="H28" s="65">
        <v>116539</v>
      </c>
      <c r="I28" s="65">
        <v>116539</v>
      </c>
      <c r="J28" s="65">
        <v>116539</v>
      </c>
      <c r="K28" s="65">
        <v>116539</v>
      </c>
      <c r="L28" s="65">
        <v>116539</v>
      </c>
      <c r="M28" s="65">
        <v>116539</v>
      </c>
    </row>
    <row r="29" spans="1:13" outlineLevel="7">
      <c r="A29" s="4"/>
      <c r="B29" s="19" t="s">
        <v>17</v>
      </c>
      <c r="C29" s="87" t="s">
        <v>118</v>
      </c>
      <c r="D29" s="19" t="s">
        <v>20</v>
      </c>
      <c r="E29" s="19" t="s">
        <v>62</v>
      </c>
      <c r="F29" s="65">
        <f t="shared" ref="F29" si="19">SUM(F30:F31)</f>
        <v>27600</v>
      </c>
      <c r="G29" s="65">
        <f t="shared" ref="G29:M29" si="20">SUM(G30:G31)</f>
        <v>15596.69</v>
      </c>
      <c r="H29" s="65">
        <f t="shared" si="20"/>
        <v>28800</v>
      </c>
      <c r="I29" s="65">
        <f t="shared" si="20"/>
        <v>28800</v>
      </c>
      <c r="J29" s="65">
        <f t="shared" si="20"/>
        <v>28800</v>
      </c>
      <c r="K29" s="65">
        <f t="shared" si="20"/>
        <v>28800</v>
      </c>
      <c r="L29" s="65">
        <f t="shared" si="20"/>
        <v>28800</v>
      </c>
      <c r="M29" s="65">
        <f t="shared" si="20"/>
        <v>28800</v>
      </c>
    </row>
    <row r="30" spans="1:13" outlineLevel="7">
      <c r="A30" s="4" t="s">
        <v>19</v>
      </c>
      <c r="B30" s="19"/>
      <c r="C30" s="22"/>
      <c r="D30" s="19"/>
      <c r="E30" s="19"/>
      <c r="F30" s="65">
        <v>27600</v>
      </c>
      <c r="G30" s="65">
        <v>15596.69</v>
      </c>
      <c r="H30" s="65">
        <v>28800</v>
      </c>
      <c r="I30" s="65">
        <v>28800</v>
      </c>
      <c r="J30" s="65">
        <v>28800</v>
      </c>
      <c r="K30" s="65">
        <v>28800</v>
      </c>
      <c r="L30" s="65">
        <v>28800</v>
      </c>
      <c r="M30" s="65">
        <v>28800</v>
      </c>
    </row>
    <row r="31" spans="1:13" outlineLevel="7">
      <c r="A31" s="4" t="s">
        <v>92</v>
      </c>
      <c r="B31" s="19"/>
      <c r="C31" s="22"/>
      <c r="D31" s="19"/>
      <c r="E31" s="19"/>
      <c r="F31" s="65"/>
      <c r="G31" s="65"/>
      <c r="H31" s="65"/>
      <c r="I31" s="65"/>
      <c r="J31" s="65"/>
      <c r="K31" s="65"/>
      <c r="L31" s="65"/>
      <c r="M31" s="65"/>
    </row>
    <row r="32" spans="1:13" ht="25.5" outlineLevel="5">
      <c r="A32" s="4" t="s">
        <v>80</v>
      </c>
      <c r="B32" s="19" t="s">
        <v>17</v>
      </c>
      <c r="C32" s="87" t="s">
        <v>118</v>
      </c>
      <c r="D32" s="19" t="s">
        <v>21</v>
      </c>
      <c r="E32" s="19" t="s">
        <v>62</v>
      </c>
      <c r="F32" s="65">
        <f t="shared" ref="F32:M32" si="21">SUM(F33:F39)</f>
        <v>55218</v>
      </c>
      <c r="G32" s="65">
        <f t="shared" si="21"/>
        <v>7945.01</v>
      </c>
      <c r="H32" s="65">
        <f t="shared" si="21"/>
        <v>119489</v>
      </c>
      <c r="I32" s="65">
        <f t="shared" si="21"/>
        <v>74489</v>
      </c>
      <c r="J32" s="65">
        <f t="shared" si="21"/>
        <v>74489</v>
      </c>
      <c r="K32" s="65">
        <f t="shared" si="21"/>
        <v>60500</v>
      </c>
      <c r="L32" s="65">
        <f t="shared" si="21"/>
        <v>60500</v>
      </c>
      <c r="M32" s="65">
        <f t="shared" si="21"/>
        <v>60500</v>
      </c>
    </row>
    <row r="33" spans="1:13" ht="25.5" outlineLevel="7">
      <c r="A33" s="8" t="s">
        <v>106</v>
      </c>
      <c r="B33" s="23"/>
      <c r="C33" s="24"/>
      <c r="D33" s="23"/>
      <c r="E33" s="23"/>
      <c r="F33" s="66">
        <v>12218</v>
      </c>
      <c r="G33" s="66">
        <v>5666.23</v>
      </c>
      <c r="H33" s="66">
        <v>15269</v>
      </c>
      <c r="I33" s="66">
        <v>15269</v>
      </c>
      <c r="J33" s="66">
        <v>15269</v>
      </c>
      <c r="K33" s="66">
        <v>10200</v>
      </c>
      <c r="L33" s="66">
        <v>10200</v>
      </c>
      <c r="M33" s="66">
        <v>10200</v>
      </c>
    </row>
    <row r="34" spans="1:13" outlineLevel="7">
      <c r="A34" s="9" t="s">
        <v>206</v>
      </c>
      <c r="B34" s="25"/>
      <c r="C34" s="26"/>
      <c r="D34" s="25"/>
      <c r="E34" s="25"/>
      <c r="F34" s="66">
        <v>13200</v>
      </c>
      <c r="G34" s="66"/>
      <c r="H34" s="66"/>
      <c r="I34" s="66"/>
      <c r="J34" s="66"/>
      <c r="K34" s="66"/>
      <c r="L34" s="66"/>
      <c r="M34" s="66"/>
    </row>
    <row r="35" spans="1:13" ht="25.5" outlineLevel="7">
      <c r="A35" s="9" t="s">
        <v>246</v>
      </c>
      <c r="B35" s="25"/>
      <c r="C35" s="26"/>
      <c r="D35" s="25"/>
      <c r="E35" s="25"/>
      <c r="F35" s="66">
        <v>6000</v>
      </c>
      <c r="G35" s="66">
        <v>2278.7800000000002</v>
      </c>
      <c r="H35" s="66">
        <v>15920</v>
      </c>
      <c r="I35" s="66">
        <v>15920</v>
      </c>
      <c r="J35" s="66">
        <v>15920</v>
      </c>
      <c r="K35" s="66">
        <v>10000</v>
      </c>
      <c r="L35" s="66">
        <v>10000</v>
      </c>
      <c r="M35" s="66">
        <v>10000</v>
      </c>
    </row>
    <row r="36" spans="1:13" outlineLevel="7">
      <c r="A36" s="8" t="s">
        <v>107</v>
      </c>
      <c r="B36" s="23"/>
      <c r="C36" s="24"/>
      <c r="D36" s="23"/>
      <c r="E36" s="23"/>
      <c r="F36" s="66">
        <v>0</v>
      </c>
      <c r="G36" s="66"/>
      <c r="H36" s="66">
        <v>3500</v>
      </c>
      <c r="I36" s="66">
        <v>3500</v>
      </c>
      <c r="J36" s="66">
        <v>3500</v>
      </c>
      <c r="K36" s="66"/>
      <c r="L36" s="66"/>
      <c r="M36" s="66"/>
    </row>
    <row r="37" spans="1:13" outlineLevel="7">
      <c r="A37" s="8" t="s">
        <v>22</v>
      </c>
      <c r="B37" s="23"/>
      <c r="C37" s="24"/>
      <c r="D37" s="23"/>
      <c r="E37" s="23"/>
      <c r="F37" s="66">
        <v>0</v>
      </c>
      <c r="G37" s="66"/>
      <c r="H37" s="66">
        <v>2500</v>
      </c>
      <c r="I37" s="66">
        <v>2500</v>
      </c>
      <c r="J37" s="66">
        <v>2500</v>
      </c>
      <c r="K37" s="66">
        <v>2500</v>
      </c>
      <c r="L37" s="66">
        <v>2500</v>
      </c>
      <c r="M37" s="66">
        <v>2500</v>
      </c>
    </row>
    <row r="38" spans="1:13" ht="38.25" outlineLevel="7">
      <c r="A38" s="8" t="s">
        <v>247</v>
      </c>
      <c r="B38" s="23"/>
      <c r="C38" s="24"/>
      <c r="D38" s="23"/>
      <c r="E38" s="23"/>
      <c r="F38" s="66">
        <v>23800</v>
      </c>
      <c r="G38" s="66"/>
      <c r="H38" s="66">
        <v>37300</v>
      </c>
      <c r="I38" s="66">
        <v>37300</v>
      </c>
      <c r="J38" s="66">
        <v>37300</v>
      </c>
      <c r="K38" s="75">
        <v>37800</v>
      </c>
      <c r="L38" s="75">
        <v>37800</v>
      </c>
      <c r="M38" s="75">
        <v>37800</v>
      </c>
    </row>
    <row r="39" spans="1:13" outlineLevel="7">
      <c r="A39" s="8" t="s">
        <v>207</v>
      </c>
      <c r="B39" s="23"/>
      <c r="C39" s="24"/>
      <c r="D39" s="23"/>
      <c r="E39" s="23"/>
      <c r="F39" s="67"/>
      <c r="G39" s="66"/>
      <c r="H39" s="67">
        <v>45000</v>
      </c>
      <c r="I39" s="67"/>
      <c r="J39" s="67"/>
      <c r="K39" s="67"/>
      <c r="L39" s="67"/>
      <c r="M39" s="67"/>
    </row>
    <row r="40" spans="1:13" outlineLevel="5">
      <c r="A40" s="4" t="s">
        <v>93</v>
      </c>
      <c r="B40" s="19" t="s">
        <v>17</v>
      </c>
      <c r="C40" s="87" t="s">
        <v>118</v>
      </c>
      <c r="D40" s="19" t="s">
        <v>23</v>
      </c>
      <c r="E40" s="19" t="s">
        <v>62</v>
      </c>
      <c r="F40" s="68">
        <f>SUM(F41:F55)</f>
        <v>71023</v>
      </c>
      <c r="G40" s="68">
        <f t="shared" ref="G40:M40" si="22">SUM(G41:G55)</f>
        <v>28090</v>
      </c>
      <c r="H40" s="68">
        <f t="shared" si="22"/>
        <v>347384</v>
      </c>
      <c r="I40" s="68">
        <f t="shared" si="22"/>
        <v>161384</v>
      </c>
      <c r="J40" s="68">
        <f t="shared" si="22"/>
        <v>161384</v>
      </c>
      <c r="K40" s="68">
        <f t="shared" si="22"/>
        <v>172384</v>
      </c>
      <c r="L40" s="68">
        <f t="shared" si="22"/>
        <v>161384</v>
      </c>
      <c r="M40" s="68">
        <f t="shared" si="22"/>
        <v>161384</v>
      </c>
    </row>
    <row r="41" spans="1:13" outlineLevel="5">
      <c r="A41" s="8" t="s">
        <v>24</v>
      </c>
      <c r="B41" s="23"/>
      <c r="C41" s="24"/>
      <c r="D41" s="23"/>
      <c r="E41" s="23"/>
      <c r="F41" s="67">
        <v>0</v>
      </c>
      <c r="G41" s="66"/>
      <c r="H41" s="67">
        <v>6000</v>
      </c>
      <c r="I41" s="67">
        <v>5000</v>
      </c>
      <c r="J41" s="67">
        <v>5000</v>
      </c>
      <c r="K41" s="67">
        <v>3000</v>
      </c>
      <c r="L41" s="67">
        <v>5000</v>
      </c>
      <c r="M41" s="67">
        <v>5000</v>
      </c>
    </row>
    <row r="42" spans="1:13" outlineLevel="5">
      <c r="A42" s="8" t="s">
        <v>265</v>
      </c>
      <c r="B42" s="23"/>
      <c r="C42" s="24"/>
      <c r="D42" s="23"/>
      <c r="E42" s="23"/>
      <c r="F42" s="67"/>
      <c r="G42" s="66"/>
      <c r="H42" s="67">
        <v>155000</v>
      </c>
      <c r="I42" s="67"/>
      <c r="J42" s="67"/>
      <c r="K42" s="67"/>
      <c r="L42" s="67"/>
      <c r="M42" s="67"/>
    </row>
    <row r="43" spans="1:13" ht="15" customHeight="1" outlineLevel="7">
      <c r="A43" s="8" t="s">
        <v>97</v>
      </c>
      <c r="B43" s="23"/>
      <c r="C43" s="31"/>
      <c r="D43" s="23"/>
      <c r="E43" s="23"/>
      <c r="F43" s="67">
        <v>6000</v>
      </c>
      <c r="G43" s="66">
        <v>4000</v>
      </c>
      <c r="H43" s="67">
        <v>6000</v>
      </c>
      <c r="I43" s="67">
        <v>6000</v>
      </c>
      <c r="J43" s="67">
        <v>6000</v>
      </c>
      <c r="K43" s="67">
        <v>6000</v>
      </c>
      <c r="L43" s="67">
        <v>6000</v>
      </c>
      <c r="M43" s="67">
        <v>6000</v>
      </c>
    </row>
    <row r="44" spans="1:13" outlineLevel="7">
      <c r="A44" s="8" t="s">
        <v>209</v>
      </c>
      <c r="B44" s="23"/>
      <c r="C44" s="24"/>
      <c r="D44" s="23"/>
      <c r="E44" s="23"/>
      <c r="F44" s="67">
        <v>1690</v>
      </c>
      <c r="G44" s="66"/>
      <c r="H44" s="67">
        <v>1690</v>
      </c>
      <c r="I44" s="67">
        <v>1690</v>
      </c>
      <c r="J44" s="67">
        <v>1690</v>
      </c>
      <c r="K44" s="67">
        <v>1690</v>
      </c>
      <c r="L44" s="67">
        <v>1690</v>
      </c>
      <c r="M44" s="67">
        <v>1690</v>
      </c>
    </row>
    <row r="45" spans="1:13" outlineLevel="7">
      <c r="A45" s="11" t="s">
        <v>94</v>
      </c>
      <c r="B45" s="29"/>
      <c r="C45" s="30"/>
      <c r="D45" s="29"/>
      <c r="E45" s="29"/>
      <c r="F45" s="67"/>
      <c r="G45" s="75"/>
      <c r="H45" s="67"/>
      <c r="I45" s="67"/>
      <c r="J45" s="67"/>
      <c r="K45" s="67"/>
      <c r="L45" s="67"/>
      <c r="M45" s="67"/>
    </row>
    <row r="46" spans="1:13" outlineLevel="7">
      <c r="A46" s="10" t="s">
        <v>249</v>
      </c>
      <c r="B46" s="27"/>
      <c r="C46" s="28"/>
      <c r="D46" s="27"/>
      <c r="E46" s="27"/>
      <c r="F46" s="67">
        <v>0</v>
      </c>
      <c r="G46" s="75"/>
      <c r="H46" s="67">
        <v>10994</v>
      </c>
      <c r="I46" s="67">
        <v>10994</v>
      </c>
      <c r="J46" s="67">
        <v>10994</v>
      </c>
      <c r="K46" s="67">
        <v>10994</v>
      </c>
      <c r="L46" s="67">
        <v>10994</v>
      </c>
      <c r="M46" s="67">
        <v>10994</v>
      </c>
    </row>
    <row r="47" spans="1:13" outlineLevel="7">
      <c r="A47" s="10" t="s">
        <v>212</v>
      </c>
      <c r="B47" s="27"/>
      <c r="C47" s="28"/>
      <c r="D47" s="27"/>
      <c r="E47" s="27"/>
      <c r="F47" s="67">
        <v>0</v>
      </c>
      <c r="G47" s="75"/>
      <c r="H47" s="67">
        <v>6000</v>
      </c>
      <c r="I47" s="67">
        <v>6000</v>
      </c>
      <c r="J47" s="67">
        <v>6000</v>
      </c>
      <c r="K47" s="67">
        <v>6000</v>
      </c>
      <c r="L47" s="67">
        <v>6000</v>
      </c>
      <c r="M47" s="67">
        <v>6000</v>
      </c>
    </row>
    <row r="48" spans="1:13" ht="15" customHeight="1" outlineLevel="7">
      <c r="A48" s="10" t="s">
        <v>210</v>
      </c>
      <c r="B48" s="27"/>
      <c r="C48" s="28"/>
      <c r="D48" s="27"/>
      <c r="E48" s="27"/>
      <c r="F48" s="67">
        <v>13200</v>
      </c>
      <c r="G48" s="75">
        <v>6175</v>
      </c>
      <c r="H48" s="67">
        <v>17200</v>
      </c>
      <c r="I48" s="67">
        <v>17200</v>
      </c>
      <c r="J48" s="67">
        <v>17200</v>
      </c>
      <c r="K48" s="67">
        <v>17200</v>
      </c>
      <c r="L48" s="67">
        <v>17200</v>
      </c>
      <c r="M48" s="67">
        <v>17200</v>
      </c>
    </row>
    <row r="49" spans="1:13" outlineLevel="7">
      <c r="A49" s="10" t="s">
        <v>112</v>
      </c>
      <c r="B49" s="27"/>
      <c r="C49" s="28"/>
      <c r="D49" s="27"/>
      <c r="E49" s="27"/>
      <c r="F49" s="67"/>
      <c r="G49" s="75"/>
      <c r="H49" s="67"/>
      <c r="I49" s="67"/>
      <c r="J49" s="67"/>
      <c r="K49" s="67"/>
      <c r="L49" s="67"/>
      <c r="M49" s="67"/>
    </row>
    <row r="50" spans="1:13" outlineLevel="7">
      <c r="A50" s="10" t="s">
        <v>101</v>
      </c>
      <c r="B50" s="27"/>
      <c r="C50" s="28"/>
      <c r="D50" s="27"/>
      <c r="E50" s="27"/>
      <c r="F50" s="67">
        <f>25000-5205</f>
        <v>19795</v>
      </c>
      <c r="G50" s="75"/>
      <c r="H50" s="67">
        <v>40000</v>
      </c>
      <c r="I50" s="67">
        <v>40000</v>
      </c>
      <c r="J50" s="67">
        <v>40000</v>
      </c>
      <c r="K50" s="67">
        <v>30000</v>
      </c>
      <c r="L50" s="67">
        <v>40000</v>
      </c>
      <c r="M50" s="67">
        <v>40000</v>
      </c>
    </row>
    <row r="51" spans="1:13" outlineLevel="7">
      <c r="A51" s="10" t="s">
        <v>258</v>
      </c>
      <c r="B51" s="27"/>
      <c r="C51" s="28"/>
      <c r="D51" s="27"/>
      <c r="E51" s="27"/>
      <c r="F51" s="67"/>
      <c r="G51" s="75"/>
      <c r="H51" s="67">
        <v>30000</v>
      </c>
      <c r="I51" s="67"/>
      <c r="J51" s="67"/>
      <c r="K51" s="67">
        <v>30000</v>
      </c>
      <c r="L51" s="67"/>
      <c r="M51" s="67"/>
    </row>
    <row r="52" spans="1:13" outlineLevel="7">
      <c r="A52" s="10" t="s">
        <v>27</v>
      </c>
      <c r="B52" s="27"/>
      <c r="C52" s="28"/>
      <c r="D52" s="27"/>
      <c r="E52" s="27"/>
      <c r="F52" s="67"/>
      <c r="G52" s="75"/>
      <c r="H52" s="67">
        <v>35000</v>
      </c>
      <c r="I52" s="67">
        <v>35000</v>
      </c>
      <c r="J52" s="67">
        <v>35000</v>
      </c>
      <c r="K52" s="67">
        <v>30000</v>
      </c>
      <c r="L52" s="67">
        <v>35000</v>
      </c>
      <c r="M52" s="67">
        <v>35000</v>
      </c>
    </row>
    <row r="53" spans="1:13" outlineLevel="7">
      <c r="A53" s="11" t="s">
        <v>248</v>
      </c>
      <c r="B53" s="29"/>
      <c r="C53" s="30"/>
      <c r="D53" s="29"/>
      <c r="E53" s="29"/>
      <c r="F53" s="67">
        <v>23133</v>
      </c>
      <c r="G53" s="75">
        <v>12710</v>
      </c>
      <c r="H53" s="67">
        <v>24500</v>
      </c>
      <c r="I53" s="67">
        <v>24500</v>
      </c>
      <c r="J53" s="67">
        <v>24500</v>
      </c>
      <c r="K53" s="67">
        <v>24500</v>
      </c>
      <c r="L53" s="67">
        <v>24500</v>
      </c>
      <c r="M53" s="67">
        <v>24500</v>
      </c>
    </row>
    <row r="54" spans="1:13" outlineLevel="7">
      <c r="A54" s="8" t="s">
        <v>25</v>
      </c>
      <c r="B54" s="23"/>
      <c r="C54" s="24"/>
      <c r="D54" s="23"/>
      <c r="E54" s="23"/>
      <c r="F54" s="67">
        <v>2000</v>
      </c>
      <c r="G54" s="66"/>
      <c r="H54" s="67">
        <v>10000</v>
      </c>
      <c r="I54" s="67">
        <v>10000</v>
      </c>
      <c r="J54" s="67">
        <v>10000</v>
      </c>
      <c r="K54" s="67">
        <v>10000</v>
      </c>
      <c r="L54" s="67">
        <v>10000</v>
      </c>
      <c r="M54" s="67">
        <v>10000</v>
      </c>
    </row>
    <row r="55" spans="1:13" outlineLevel="7">
      <c r="A55" s="8" t="s">
        <v>26</v>
      </c>
      <c r="B55" s="23"/>
      <c r="C55" s="24"/>
      <c r="D55" s="23"/>
      <c r="E55" s="23"/>
      <c r="F55" s="67">
        <v>5205</v>
      </c>
      <c r="G55" s="66">
        <v>5205</v>
      </c>
      <c r="H55" s="67">
        <v>5000</v>
      </c>
      <c r="I55" s="67">
        <v>5000</v>
      </c>
      <c r="J55" s="67">
        <v>5000</v>
      </c>
      <c r="K55" s="67">
        <v>3000</v>
      </c>
      <c r="L55" s="67">
        <v>5000</v>
      </c>
      <c r="M55" s="67">
        <v>5000</v>
      </c>
    </row>
    <row r="56" spans="1:13" outlineLevel="7">
      <c r="A56" s="8"/>
      <c r="B56" s="19" t="s">
        <v>17</v>
      </c>
      <c r="C56" s="87" t="s">
        <v>118</v>
      </c>
      <c r="D56" s="19" t="s">
        <v>252</v>
      </c>
      <c r="E56" s="19" t="s">
        <v>62</v>
      </c>
      <c r="F56" s="169">
        <f>SUM(F57:F58)</f>
        <v>0</v>
      </c>
      <c r="G56" s="169">
        <f t="shared" ref="G56:M56" si="23">SUM(G57:G58)</f>
        <v>0</v>
      </c>
      <c r="H56" s="169">
        <f t="shared" si="23"/>
        <v>5751</v>
      </c>
      <c r="I56" s="169">
        <f t="shared" si="23"/>
        <v>5751</v>
      </c>
      <c r="J56" s="169">
        <f t="shared" si="23"/>
        <v>5751</v>
      </c>
      <c r="K56" s="169">
        <f t="shared" si="23"/>
        <v>5751</v>
      </c>
      <c r="L56" s="169">
        <f t="shared" si="23"/>
        <v>5751</v>
      </c>
      <c r="M56" s="169">
        <f t="shared" si="23"/>
        <v>5751</v>
      </c>
    </row>
    <row r="57" spans="1:13" outlineLevel="7">
      <c r="A57" s="8" t="s">
        <v>208</v>
      </c>
      <c r="B57" s="23"/>
      <c r="C57" s="24"/>
      <c r="D57" s="23"/>
      <c r="E57" s="23"/>
      <c r="F57" s="67">
        <v>0</v>
      </c>
      <c r="G57" s="66"/>
      <c r="H57" s="67">
        <v>5751</v>
      </c>
      <c r="I57" s="67">
        <v>5751</v>
      </c>
      <c r="J57" s="67">
        <v>5751</v>
      </c>
      <c r="K57" s="67">
        <v>5751</v>
      </c>
      <c r="L57" s="67">
        <v>5751</v>
      </c>
      <c r="M57" s="67">
        <v>5751</v>
      </c>
    </row>
    <row r="58" spans="1:13" outlineLevel="7">
      <c r="A58" s="11"/>
      <c r="B58" s="29"/>
      <c r="C58" s="30"/>
      <c r="D58" s="29"/>
      <c r="E58" s="29"/>
      <c r="F58" s="67"/>
      <c r="G58" s="75"/>
      <c r="H58" s="67"/>
      <c r="I58" s="67"/>
      <c r="J58" s="67"/>
      <c r="K58" s="67"/>
      <c r="L58" s="67"/>
      <c r="M58" s="67"/>
    </row>
    <row r="59" spans="1:13" outlineLevel="7">
      <c r="A59" s="4" t="s">
        <v>98</v>
      </c>
      <c r="B59" s="19" t="s">
        <v>17</v>
      </c>
      <c r="C59" s="87" t="s">
        <v>118</v>
      </c>
      <c r="D59" s="19" t="s">
        <v>28</v>
      </c>
      <c r="E59" s="19" t="s">
        <v>62</v>
      </c>
      <c r="F59" s="65">
        <v>1000</v>
      </c>
      <c r="G59" s="65"/>
      <c r="H59" s="65">
        <v>1000</v>
      </c>
      <c r="I59" s="65">
        <v>1000</v>
      </c>
      <c r="J59" s="65">
        <v>1000</v>
      </c>
      <c r="K59" s="65">
        <v>1000</v>
      </c>
      <c r="L59" s="65">
        <v>1000</v>
      </c>
      <c r="M59" s="65">
        <v>1000</v>
      </c>
    </row>
    <row r="60" spans="1:13" outlineLevel="7">
      <c r="A60" s="48"/>
      <c r="B60" s="49" t="s">
        <v>17</v>
      </c>
      <c r="C60" s="87" t="s">
        <v>118</v>
      </c>
      <c r="D60" s="49" t="s">
        <v>30</v>
      </c>
      <c r="E60" s="49" t="s">
        <v>62</v>
      </c>
      <c r="F60" s="69">
        <f t="shared" ref="F60:M60" si="24">SUM(F61:F63)</f>
        <v>2000</v>
      </c>
      <c r="G60" s="69">
        <f t="shared" si="24"/>
        <v>570</v>
      </c>
      <c r="H60" s="69">
        <f t="shared" si="24"/>
        <v>2000</v>
      </c>
      <c r="I60" s="69">
        <f t="shared" si="24"/>
        <v>2000</v>
      </c>
      <c r="J60" s="69">
        <f t="shared" si="24"/>
        <v>2000</v>
      </c>
      <c r="K60" s="69">
        <f t="shared" si="24"/>
        <v>2000</v>
      </c>
      <c r="L60" s="69">
        <f t="shared" si="24"/>
        <v>2000</v>
      </c>
      <c r="M60" s="69">
        <f t="shared" si="24"/>
        <v>2000</v>
      </c>
    </row>
    <row r="61" spans="1:13" outlineLevel="7">
      <c r="A61" s="53" t="s">
        <v>29</v>
      </c>
      <c r="B61" s="54"/>
      <c r="C61" s="31"/>
      <c r="D61" s="54"/>
      <c r="E61" s="54"/>
      <c r="F61" s="70">
        <v>1500</v>
      </c>
      <c r="G61" s="70">
        <v>570</v>
      </c>
      <c r="H61" s="70">
        <v>1500</v>
      </c>
      <c r="I61" s="70">
        <v>1500</v>
      </c>
      <c r="J61" s="70">
        <v>1500</v>
      </c>
      <c r="K61" s="70">
        <v>1500</v>
      </c>
      <c r="L61" s="70">
        <v>1500</v>
      </c>
      <c r="M61" s="70">
        <v>1500</v>
      </c>
    </row>
    <row r="62" spans="1:13" outlineLevel="7">
      <c r="A62" s="53" t="s">
        <v>99</v>
      </c>
      <c r="B62" s="54"/>
      <c r="C62" s="31"/>
      <c r="D62" s="54"/>
      <c r="E62" s="54"/>
      <c r="F62" s="70"/>
      <c r="G62" s="70"/>
      <c r="H62" s="70"/>
      <c r="I62" s="70"/>
      <c r="J62" s="70"/>
      <c r="K62" s="70"/>
      <c r="L62" s="70"/>
      <c r="M62" s="70"/>
    </row>
    <row r="63" spans="1:13" outlineLevel="7">
      <c r="A63" s="53" t="s">
        <v>108</v>
      </c>
      <c r="B63" s="54"/>
      <c r="C63" s="31"/>
      <c r="D63" s="54"/>
      <c r="E63" s="54"/>
      <c r="F63" s="70">
        <v>500</v>
      </c>
      <c r="G63" s="70"/>
      <c r="H63" s="70">
        <v>500</v>
      </c>
      <c r="I63" s="70">
        <v>500</v>
      </c>
      <c r="J63" s="70">
        <v>500</v>
      </c>
      <c r="K63" s="70">
        <v>500</v>
      </c>
      <c r="L63" s="70">
        <v>500</v>
      </c>
      <c r="M63" s="70">
        <v>500</v>
      </c>
    </row>
    <row r="64" spans="1:13" ht="25.5" outlineLevel="7">
      <c r="A64" s="136" t="s">
        <v>44</v>
      </c>
      <c r="B64" s="137"/>
      <c r="C64" s="138"/>
      <c r="D64" s="139"/>
      <c r="E64" s="139"/>
      <c r="F64" s="62">
        <f>SUM(F65:F73)</f>
        <v>236379</v>
      </c>
      <c r="G64" s="62">
        <f t="shared" ref="G64:J64" si="25">SUM(G65:G73)</f>
        <v>236379</v>
      </c>
      <c r="H64" s="62">
        <f t="shared" si="25"/>
        <v>293540</v>
      </c>
      <c r="I64" s="62">
        <f t="shared" si="25"/>
        <v>287046</v>
      </c>
      <c r="J64" s="62">
        <f t="shared" si="25"/>
        <v>286478</v>
      </c>
      <c r="K64" s="62">
        <f>SUM(K65:K73)</f>
        <v>259129</v>
      </c>
      <c r="L64" s="62">
        <f t="shared" ref="L64:M64" si="26">SUM(L65:L73)</f>
        <v>259129</v>
      </c>
      <c r="M64" s="62">
        <f t="shared" si="26"/>
        <v>259129</v>
      </c>
    </row>
    <row r="65" spans="1:13" ht="38.25" outlineLevel="7">
      <c r="A65" s="8" t="s">
        <v>143</v>
      </c>
      <c r="B65" s="23" t="s">
        <v>46</v>
      </c>
      <c r="C65" s="31" t="s">
        <v>126</v>
      </c>
      <c r="D65" s="23" t="s">
        <v>45</v>
      </c>
      <c r="E65" s="23" t="s">
        <v>62</v>
      </c>
      <c r="F65" s="66">
        <v>35000</v>
      </c>
      <c r="G65" s="66">
        <v>35000</v>
      </c>
      <c r="H65" s="66">
        <v>44144</v>
      </c>
      <c r="I65" s="66">
        <v>43278</v>
      </c>
      <c r="J65" s="66">
        <v>42710</v>
      </c>
      <c r="K65" s="66">
        <v>38683</v>
      </c>
      <c r="L65" s="66">
        <v>38683</v>
      </c>
      <c r="M65" s="66">
        <v>38683</v>
      </c>
    </row>
    <row r="66" spans="1:13" ht="38.25" outlineLevel="7">
      <c r="A66" s="8" t="s">
        <v>144</v>
      </c>
      <c r="B66" s="23" t="s">
        <v>34</v>
      </c>
      <c r="C66" s="31" t="s">
        <v>126</v>
      </c>
      <c r="D66" s="23" t="s">
        <v>45</v>
      </c>
      <c r="E66" s="23" t="s">
        <v>62</v>
      </c>
      <c r="F66" s="66">
        <v>185000</v>
      </c>
      <c r="G66" s="66">
        <v>185000</v>
      </c>
      <c r="H66" s="66">
        <v>217745</v>
      </c>
      <c r="I66" s="66">
        <v>212745</v>
      </c>
      <c r="J66" s="66">
        <v>212745</v>
      </c>
      <c r="K66" s="66">
        <v>195000</v>
      </c>
      <c r="L66" s="66">
        <v>195000</v>
      </c>
      <c r="M66" s="66">
        <v>195000</v>
      </c>
    </row>
    <row r="67" spans="1:13" ht="25.5" outlineLevel="7">
      <c r="A67" s="8" t="s">
        <v>82</v>
      </c>
      <c r="B67" s="23" t="s">
        <v>34</v>
      </c>
      <c r="C67" s="31" t="s">
        <v>127</v>
      </c>
      <c r="D67" s="23" t="s">
        <v>45</v>
      </c>
      <c r="E67" s="23" t="s">
        <v>62</v>
      </c>
      <c r="F67" s="66">
        <v>10000</v>
      </c>
      <c r="G67" s="66">
        <v>10000</v>
      </c>
      <c r="H67" s="66">
        <v>13327</v>
      </c>
      <c r="I67" s="66">
        <v>12699</v>
      </c>
      <c r="J67" s="66">
        <v>12699</v>
      </c>
      <c r="K67" s="66">
        <v>10306</v>
      </c>
      <c r="L67" s="66">
        <v>10306</v>
      </c>
      <c r="M67" s="66">
        <v>10306</v>
      </c>
    </row>
    <row r="68" spans="1:13" ht="38.25" outlineLevel="7">
      <c r="A68" s="8" t="s">
        <v>145</v>
      </c>
      <c r="B68" s="23" t="s">
        <v>34</v>
      </c>
      <c r="C68" s="31" t="s">
        <v>128</v>
      </c>
      <c r="D68" s="23" t="s">
        <v>45</v>
      </c>
      <c r="E68" s="23" t="s">
        <v>62</v>
      </c>
      <c r="F68" s="66">
        <v>2379</v>
      </c>
      <c r="G68" s="66">
        <v>2379</v>
      </c>
      <c r="H68" s="66">
        <v>2073</v>
      </c>
      <c r="I68" s="66">
        <v>2073</v>
      </c>
      <c r="J68" s="66">
        <v>2073</v>
      </c>
      <c r="K68" s="66">
        <v>2073</v>
      </c>
      <c r="L68" s="66">
        <v>2073</v>
      </c>
      <c r="M68" s="66">
        <v>2073</v>
      </c>
    </row>
    <row r="69" spans="1:13" ht="27" customHeight="1" outlineLevel="7">
      <c r="A69" s="8" t="s">
        <v>83</v>
      </c>
      <c r="B69" s="23" t="s">
        <v>47</v>
      </c>
      <c r="C69" s="31" t="s">
        <v>129</v>
      </c>
      <c r="D69" s="23" t="s">
        <v>45</v>
      </c>
      <c r="E69" s="23" t="s">
        <v>62</v>
      </c>
      <c r="F69" s="66"/>
      <c r="G69" s="66"/>
      <c r="H69" s="66">
        <v>4067</v>
      </c>
      <c r="I69" s="66">
        <v>4067</v>
      </c>
      <c r="J69" s="66">
        <v>4067</v>
      </c>
      <c r="K69" s="66">
        <v>4067</v>
      </c>
      <c r="L69" s="66">
        <v>4067</v>
      </c>
      <c r="M69" s="66">
        <v>4067</v>
      </c>
    </row>
    <row r="70" spans="1:13" outlineLevel="7">
      <c r="A70" s="96" t="s">
        <v>96</v>
      </c>
      <c r="B70" s="23" t="s">
        <v>12</v>
      </c>
      <c r="C70" s="31" t="s">
        <v>124</v>
      </c>
      <c r="D70" s="23" t="s">
        <v>45</v>
      </c>
      <c r="E70" s="23" t="s">
        <v>62</v>
      </c>
      <c r="F70" s="94">
        <v>4000</v>
      </c>
      <c r="G70" s="94">
        <v>4000</v>
      </c>
      <c r="H70" s="94">
        <v>4784</v>
      </c>
      <c r="I70" s="94">
        <v>4784</v>
      </c>
      <c r="J70" s="94">
        <v>4784</v>
      </c>
      <c r="K70" s="94">
        <v>4000</v>
      </c>
      <c r="L70" s="94">
        <v>4000</v>
      </c>
      <c r="M70" s="94">
        <v>4000</v>
      </c>
    </row>
    <row r="71" spans="1:13" ht="25.5" outlineLevel="7">
      <c r="A71" s="8" t="s">
        <v>84</v>
      </c>
      <c r="B71" s="23" t="s">
        <v>43</v>
      </c>
      <c r="C71" s="31" t="s">
        <v>130</v>
      </c>
      <c r="D71" s="23" t="s">
        <v>45</v>
      </c>
      <c r="E71" s="23" t="s">
        <v>62</v>
      </c>
      <c r="F71" s="94"/>
      <c r="G71" s="94"/>
      <c r="H71" s="94"/>
      <c r="I71" s="94"/>
      <c r="J71" s="94"/>
      <c r="K71" s="94"/>
      <c r="L71" s="94"/>
      <c r="M71" s="94"/>
    </row>
    <row r="72" spans="1:13" ht="38.25" outlineLevel="7">
      <c r="A72" s="97" t="s">
        <v>85</v>
      </c>
      <c r="B72" s="98" t="s">
        <v>48</v>
      </c>
      <c r="C72" s="99" t="s">
        <v>131</v>
      </c>
      <c r="D72" s="98" t="s">
        <v>45</v>
      </c>
      <c r="E72" s="98" t="s">
        <v>62</v>
      </c>
      <c r="F72" s="66"/>
      <c r="G72" s="66"/>
      <c r="H72" s="66">
        <v>7400</v>
      </c>
      <c r="I72" s="66">
        <v>7400</v>
      </c>
      <c r="J72" s="66">
        <v>7400</v>
      </c>
      <c r="K72" s="66">
        <v>5000</v>
      </c>
      <c r="L72" s="66">
        <v>5000</v>
      </c>
      <c r="M72" s="66">
        <v>5000</v>
      </c>
    </row>
    <row r="73" spans="1:13" outlineLevel="7">
      <c r="A73" s="53"/>
      <c r="B73" s="100" t="s">
        <v>34</v>
      </c>
      <c r="C73" s="31" t="s">
        <v>132</v>
      </c>
      <c r="D73" s="101" t="s">
        <v>45</v>
      </c>
      <c r="E73" s="23" t="s">
        <v>62</v>
      </c>
      <c r="F73" s="94"/>
      <c r="G73" s="66"/>
      <c r="H73" s="67"/>
      <c r="I73" s="67"/>
      <c r="J73" s="67"/>
      <c r="K73" s="67"/>
      <c r="L73" s="67"/>
      <c r="M73" s="67"/>
    </row>
    <row r="74" spans="1:13" outlineLevel="4">
      <c r="A74" s="153" t="s">
        <v>193</v>
      </c>
      <c r="B74" s="17" t="s">
        <v>32</v>
      </c>
      <c r="C74" s="155" t="s">
        <v>123</v>
      </c>
      <c r="D74" s="17" t="s">
        <v>33</v>
      </c>
      <c r="E74" s="17" t="s">
        <v>62</v>
      </c>
      <c r="F74" s="154">
        <f t="shared" ref="F74:M74" si="27">SUM(F75:F76)</f>
        <v>0</v>
      </c>
      <c r="G74" s="154">
        <f t="shared" si="27"/>
        <v>0</v>
      </c>
      <c r="H74" s="154">
        <f t="shared" si="27"/>
        <v>0</v>
      </c>
      <c r="I74" s="154">
        <f t="shared" si="27"/>
        <v>0</v>
      </c>
      <c r="J74" s="154">
        <f t="shared" si="27"/>
        <v>0</v>
      </c>
      <c r="K74" s="154">
        <f t="shared" si="27"/>
        <v>5000</v>
      </c>
      <c r="L74" s="154">
        <f t="shared" si="27"/>
        <v>5000</v>
      </c>
      <c r="M74" s="154">
        <f t="shared" si="27"/>
        <v>5000</v>
      </c>
    </row>
    <row r="75" spans="1:13" ht="28.5" customHeight="1" outlineLevel="4">
      <c r="A75" s="53" t="s">
        <v>194</v>
      </c>
      <c r="B75" s="116"/>
      <c r="C75" s="120"/>
      <c r="D75" s="118"/>
      <c r="E75" s="17"/>
      <c r="F75" s="67"/>
      <c r="G75" s="66"/>
      <c r="H75" s="67"/>
      <c r="I75" s="67"/>
      <c r="J75" s="67"/>
      <c r="K75" s="67"/>
      <c r="L75" s="67"/>
      <c r="M75" s="67"/>
    </row>
    <row r="76" spans="1:13" outlineLevel="4">
      <c r="A76" s="53" t="s">
        <v>195</v>
      </c>
      <c r="B76" s="116"/>
      <c r="C76" s="120"/>
      <c r="D76" s="118"/>
      <c r="E76" s="17"/>
      <c r="F76" s="67"/>
      <c r="G76" s="66"/>
      <c r="H76" s="67"/>
      <c r="I76" s="67"/>
      <c r="J76" s="67"/>
      <c r="K76" s="67">
        <v>5000</v>
      </c>
      <c r="L76" s="67">
        <v>5000</v>
      </c>
      <c r="M76" s="67">
        <v>5000</v>
      </c>
    </row>
    <row r="77" spans="1:13" ht="25.5" outlineLevel="4">
      <c r="A77" s="7" t="s">
        <v>76</v>
      </c>
      <c r="B77" s="17"/>
      <c r="C77" s="21" t="s">
        <v>122</v>
      </c>
      <c r="D77" s="17" t="s">
        <v>23</v>
      </c>
      <c r="E77" s="17" t="s">
        <v>62</v>
      </c>
      <c r="F77" s="72">
        <f t="shared" ref="F77" si="28">SUM(F78:F81)</f>
        <v>109750</v>
      </c>
      <c r="G77" s="62"/>
      <c r="H77" s="72">
        <f>SUM(H78:H81)</f>
        <v>0</v>
      </c>
      <c r="I77" s="72">
        <f t="shared" ref="I77:J77" si="29">SUM(I78:I81)</f>
        <v>0</v>
      </c>
      <c r="J77" s="72">
        <f t="shared" si="29"/>
        <v>0</v>
      </c>
      <c r="K77" s="72">
        <f>SUM(K78:K81)</f>
        <v>0</v>
      </c>
      <c r="L77" s="72">
        <f t="shared" ref="L77:M77" si="30">SUM(L78:L81)</f>
        <v>0</v>
      </c>
      <c r="M77" s="72">
        <f t="shared" si="30"/>
        <v>0</v>
      </c>
    </row>
    <row r="78" spans="1:13" ht="38.25" outlineLevel="4">
      <c r="A78" s="8" t="s">
        <v>138</v>
      </c>
      <c r="B78" s="23" t="s">
        <v>36</v>
      </c>
      <c r="C78" s="31" t="s">
        <v>122</v>
      </c>
      <c r="D78" s="23" t="s">
        <v>23</v>
      </c>
      <c r="E78" s="23" t="s">
        <v>62</v>
      </c>
      <c r="F78" s="67"/>
      <c r="G78" s="66"/>
      <c r="H78" s="67"/>
      <c r="I78" s="67"/>
      <c r="J78" s="67"/>
      <c r="K78" s="67"/>
      <c r="L78" s="67"/>
      <c r="M78" s="67"/>
    </row>
    <row r="79" spans="1:13" outlineLevel="4">
      <c r="A79" s="8"/>
      <c r="B79" s="23" t="s">
        <v>34</v>
      </c>
      <c r="C79" s="31" t="s">
        <v>122</v>
      </c>
      <c r="D79" s="23" t="s">
        <v>23</v>
      </c>
      <c r="E79" s="23" t="s">
        <v>62</v>
      </c>
      <c r="F79" s="67">
        <v>109750</v>
      </c>
      <c r="G79" s="66"/>
      <c r="H79" s="67"/>
      <c r="I79" s="67"/>
      <c r="J79" s="67"/>
      <c r="K79" s="67"/>
      <c r="L79" s="67"/>
      <c r="M79" s="67"/>
    </row>
    <row r="80" spans="1:13" ht="25.5" outlineLevel="4">
      <c r="A80" s="8" t="s">
        <v>219</v>
      </c>
      <c r="B80" s="23" t="s">
        <v>36</v>
      </c>
      <c r="C80" s="31" t="s">
        <v>220</v>
      </c>
      <c r="D80" s="23" t="s">
        <v>23</v>
      </c>
      <c r="E80" s="23" t="s">
        <v>191</v>
      </c>
      <c r="F80" s="67"/>
      <c r="G80" s="66"/>
      <c r="H80" s="178"/>
      <c r="I80" s="178"/>
      <c r="J80" s="67"/>
      <c r="K80" s="178"/>
      <c r="L80" s="178"/>
      <c r="M80" s="67"/>
    </row>
    <row r="81" spans="1:13" outlineLevel="4">
      <c r="A81" s="8" t="s">
        <v>221</v>
      </c>
      <c r="B81" s="23" t="s">
        <v>36</v>
      </c>
      <c r="C81" s="31" t="s">
        <v>220</v>
      </c>
      <c r="D81" s="23" t="s">
        <v>23</v>
      </c>
      <c r="E81" s="23" t="s">
        <v>88</v>
      </c>
      <c r="F81" s="67"/>
      <c r="G81" s="66"/>
      <c r="H81" s="178"/>
      <c r="I81" s="178"/>
      <c r="J81" s="67"/>
      <c r="K81" s="178"/>
      <c r="L81" s="178"/>
      <c r="M81" s="67"/>
    </row>
    <row r="82" spans="1:13" outlineLevel="4">
      <c r="A82" s="7" t="s">
        <v>79</v>
      </c>
      <c r="B82" s="17" t="s">
        <v>34</v>
      </c>
      <c r="C82" s="21" t="s">
        <v>133</v>
      </c>
      <c r="D82" s="17" t="s">
        <v>23</v>
      </c>
      <c r="E82" s="17" t="s">
        <v>62</v>
      </c>
      <c r="F82" s="62">
        <f t="shared" ref="F82:M82" si="31">SUM(F83:F84)</f>
        <v>0</v>
      </c>
      <c r="G82" s="62">
        <f t="shared" si="31"/>
        <v>0</v>
      </c>
      <c r="H82" s="62">
        <f t="shared" si="31"/>
        <v>0</v>
      </c>
      <c r="I82" s="62">
        <f t="shared" si="31"/>
        <v>0</v>
      </c>
      <c r="J82" s="62">
        <f t="shared" si="31"/>
        <v>0</v>
      </c>
      <c r="K82" s="62">
        <f t="shared" si="31"/>
        <v>0</v>
      </c>
      <c r="L82" s="62">
        <f t="shared" si="31"/>
        <v>0</v>
      </c>
      <c r="M82" s="62">
        <f t="shared" si="31"/>
        <v>0</v>
      </c>
    </row>
    <row r="83" spans="1:13" ht="25.5" outlineLevel="4">
      <c r="A83" s="8" t="s">
        <v>196</v>
      </c>
      <c r="B83" s="23"/>
      <c r="C83" s="31"/>
      <c r="D83" s="23"/>
      <c r="E83" s="23"/>
      <c r="F83" s="66"/>
      <c r="G83" s="66"/>
      <c r="H83" s="66"/>
      <c r="I83" s="66"/>
      <c r="J83" s="66"/>
      <c r="K83" s="66"/>
      <c r="L83" s="66"/>
      <c r="M83" s="66"/>
    </row>
    <row r="84" spans="1:13" outlineLevel="4">
      <c r="A84" s="8"/>
      <c r="B84" s="23"/>
      <c r="C84" s="31"/>
      <c r="D84" s="23"/>
      <c r="E84" s="23"/>
      <c r="F84" s="66"/>
      <c r="G84" s="66"/>
      <c r="H84" s="66"/>
      <c r="I84" s="66"/>
      <c r="J84" s="66"/>
      <c r="K84" s="66"/>
      <c r="L84" s="66"/>
      <c r="M84" s="66"/>
    </row>
    <row r="85" spans="1:13" outlineLevel="4">
      <c r="A85" s="7" t="s">
        <v>77</v>
      </c>
      <c r="B85" s="17" t="s">
        <v>34</v>
      </c>
      <c r="C85" s="21" t="s">
        <v>134</v>
      </c>
      <c r="D85" s="17" t="s">
        <v>23</v>
      </c>
      <c r="E85" s="17" t="s">
        <v>62</v>
      </c>
      <c r="F85" s="62">
        <v>20000</v>
      </c>
      <c r="G85" s="62">
        <v>6621.6</v>
      </c>
      <c r="H85" s="62">
        <v>35000</v>
      </c>
      <c r="I85" s="62">
        <v>35000</v>
      </c>
      <c r="J85" s="62">
        <v>35000</v>
      </c>
      <c r="K85" s="62">
        <v>20000</v>
      </c>
      <c r="L85" s="62">
        <v>35000</v>
      </c>
      <c r="M85" s="62">
        <v>35000</v>
      </c>
    </row>
    <row r="86" spans="1:13" ht="15.75" customHeight="1" outlineLevel="4">
      <c r="A86" s="50" t="s">
        <v>121</v>
      </c>
      <c r="B86" s="51" t="s">
        <v>31</v>
      </c>
      <c r="C86" s="52" t="s">
        <v>120</v>
      </c>
      <c r="D86" s="51" t="s">
        <v>251</v>
      </c>
      <c r="E86" s="51" t="s">
        <v>62</v>
      </c>
      <c r="F86" s="62">
        <v>65000</v>
      </c>
      <c r="G86" s="62">
        <v>65000</v>
      </c>
      <c r="H86" s="62"/>
      <c r="I86" s="62"/>
      <c r="J86" s="62"/>
      <c r="K86" s="62"/>
      <c r="L86" s="62"/>
      <c r="M86" s="62"/>
    </row>
    <row r="87" spans="1:13" ht="15.75" customHeight="1" outlineLevel="4">
      <c r="A87" s="153" t="s">
        <v>137</v>
      </c>
      <c r="B87" s="123" t="s">
        <v>34</v>
      </c>
      <c r="C87" s="55" t="s">
        <v>136</v>
      </c>
      <c r="D87" s="123" t="s">
        <v>33</v>
      </c>
      <c r="E87" s="123" t="s">
        <v>62</v>
      </c>
      <c r="F87" s="62">
        <f t="shared" ref="F87:G87" si="32">SUM(F88:F90)</f>
        <v>0</v>
      </c>
      <c r="G87" s="62">
        <f t="shared" si="32"/>
        <v>0</v>
      </c>
      <c r="H87" s="62">
        <f>SUM(H88:H90)</f>
        <v>0</v>
      </c>
      <c r="I87" s="62">
        <f t="shared" ref="I87:J87" si="33">SUM(I88:I90)</f>
        <v>0</v>
      </c>
      <c r="J87" s="62">
        <f t="shared" si="33"/>
        <v>0</v>
      </c>
      <c r="K87" s="62">
        <f>SUM(K88:K90)</f>
        <v>0</v>
      </c>
      <c r="L87" s="62">
        <f t="shared" ref="L87:M87" si="34">SUM(L88:L90)</f>
        <v>0</v>
      </c>
      <c r="M87" s="62">
        <f t="shared" si="34"/>
        <v>0</v>
      </c>
    </row>
    <row r="88" spans="1:13" ht="15.75" customHeight="1" outlineLevel="4">
      <c r="A88" s="53" t="s">
        <v>203</v>
      </c>
      <c r="B88" s="100"/>
      <c r="C88" s="31"/>
      <c r="D88" s="100"/>
      <c r="E88" s="100"/>
      <c r="F88" s="159"/>
      <c r="G88" s="159"/>
      <c r="H88" s="159"/>
      <c r="I88" s="159"/>
      <c r="J88" s="159"/>
      <c r="K88" s="159"/>
      <c r="L88" s="159"/>
      <c r="M88" s="159"/>
    </row>
    <row r="89" spans="1:13" ht="15.75" customHeight="1" outlineLevel="4">
      <c r="A89" s="53"/>
      <c r="B89" s="100"/>
      <c r="C89" s="31"/>
      <c r="D89" s="100"/>
      <c r="E89" s="100"/>
      <c r="F89" s="159"/>
      <c r="G89" s="159"/>
      <c r="H89" s="159"/>
      <c r="I89" s="159"/>
      <c r="J89" s="159"/>
      <c r="K89" s="159"/>
      <c r="L89" s="159"/>
      <c r="M89" s="159"/>
    </row>
    <row r="90" spans="1:13" ht="15.75" customHeight="1" outlineLevel="4">
      <c r="A90" s="53"/>
      <c r="B90" s="100"/>
      <c r="C90" s="31"/>
      <c r="D90" s="100"/>
      <c r="E90" s="100"/>
      <c r="F90" s="159"/>
      <c r="G90" s="159"/>
      <c r="H90" s="159"/>
      <c r="I90" s="159"/>
      <c r="J90" s="159"/>
      <c r="K90" s="159"/>
      <c r="L90" s="159"/>
      <c r="M90" s="159"/>
    </row>
    <row r="91" spans="1:13" ht="15.75" customHeight="1" outlineLevel="4">
      <c r="A91" s="179" t="s">
        <v>240</v>
      </c>
      <c r="B91" s="180" t="s">
        <v>34</v>
      </c>
      <c r="C91" s="124" t="s">
        <v>241</v>
      </c>
      <c r="D91" s="180"/>
      <c r="E91" s="180" t="s">
        <v>50</v>
      </c>
      <c r="F91" s="181">
        <f>F92+F93</f>
        <v>39060</v>
      </c>
      <c r="G91" s="181">
        <f t="shared" ref="G91:M91" si="35">G92+G93</f>
        <v>19157.990000000002</v>
      </c>
      <c r="H91" s="181">
        <f t="shared" si="35"/>
        <v>0</v>
      </c>
      <c r="I91" s="181">
        <f t="shared" si="35"/>
        <v>0</v>
      </c>
      <c r="J91" s="181">
        <f t="shared" si="35"/>
        <v>0</v>
      </c>
      <c r="K91" s="181">
        <f t="shared" si="35"/>
        <v>46872</v>
      </c>
      <c r="L91" s="181">
        <f t="shared" si="35"/>
        <v>46872</v>
      </c>
      <c r="M91" s="181">
        <f t="shared" si="35"/>
        <v>46872</v>
      </c>
    </row>
    <row r="92" spans="1:13" ht="15.75" customHeight="1" outlineLevel="4">
      <c r="A92" s="53"/>
      <c r="B92" s="100" t="s">
        <v>34</v>
      </c>
      <c r="C92" s="99" t="s">
        <v>241</v>
      </c>
      <c r="D92" s="100" t="s">
        <v>18</v>
      </c>
      <c r="E92" s="100" t="s">
        <v>50</v>
      </c>
      <c r="F92" s="70">
        <v>30000</v>
      </c>
      <c r="G92" s="70">
        <v>14714.29</v>
      </c>
      <c r="H92" s="70"/>
      <c r="I92" s="70"/>
      <c r="J92" s="70"/>
      <c r="K92" s="70">
        <v>36000</v>
      </c>
      <c r="L92" s="70">
        <v>36000</v>
      </c>
      <c r="M92" s="70">
        <v>36000</v>
      </c>
    </row>
    <row r="93" spans="1:13" ht="15.75" customHeight="1" outlineLevel="4">
      <c r="A93" s="53"/>
      <c r="B93" s="100" t="s">
        <v>34</v>
      </c>
      <c r="C93" s="31" t="s">
        <v>241</v>
      </c>
      <c r="D93" s="100" t="s">
        <v>63</v>
      </c>
      <c r="E93" s="100" t="s">
        <v>50</v>
      </c>
      <c r="F93" s="70">
        <v>9060</v>
      </c>
      <c r="G93" s="70">
        <v>4443.7</v>
      </c>
      <c r="H93" s="70"/>
      <c r="I93" s="70"/>
      <c r="J93" s="70"/>
      <c r="K93" s="70">
        <v>10872</v>
      </c>
      <c r="L93" s="70">
        <v>10872</v>
      </c>
      <c r="M93" s="70">
        <v>10872</v>
      </c>
    </row>
    <row r="94" spans="1:13" ht="15.75" customHeight="1" outlineLevel="4">
      <c r="A94" s="156" t="s">
        <v>180</v>
      </c>
      <c r="B94" s="157"/>
      <c r="C94" s="158" t="s">
        <v>182</v>
      </c>
      <c r="D94" s="157" t="s">
        <v>23</v>
      </c>
      <c r="E94" s="157" t="s">
        <v>62</v>
      </c>
      <c r="F94" s="160">
        <f t="shared" ref="F94:M94" si="36">SUM(F95:F96)</f>
        <v>0</v>
      </c>
      <c r="G94" s="160">
        <f t="shared" si="36"/>
        <v>0</v>
      </c>
      <c r="H94" s="160">
        <f t="shared" si="36"/>
        <v>0</v>
      </c>
      <c r="I94" s="160">
        <f t="shared" si="36"/>
        <v>0</v>
      </c>
      <c r="J94" s="160">
        <f t="shared" si="36"/>
        <v>0</v>
      </c>
      <c r="K94" s="160">
        <f t="shared" si="36"/>
        <v>0</v>
      </c>
      <c r="L94" s="160">
        <f t="shared" si="36"/>
        <v>0</v>
      </c>
      <c r="M94" s="160">
        <f t="shared" si="36"/>
        <v>0</v>
      </c>
    </row>
    <row r="95" spans="1:13" ht="15.75" customHeight="1" outlineLevel="4">
      <c r="A95" s="53" t="s">
        <v>181</v>
      </c>
      <c r="B95" s="100" t="s">
        <v>43</v>
      </c>
      <c r="C95" s="99" t="s">
        <v>182</v>
      </c>
      <c r="D95" s="100" t="s">
        <v>23</v>
      </c>
      <c r="E95" s="100" t="s">
        <v>62</v>
      </c>
      <c r="F95" s="70"/>
      <c r="G95" s="70"/>
      <c r="H95" s="70"/>
      <c r="I95" s="70"/>
      <c r="J95" s="70"/>
      <c r="K95" s="70"/>
      <c r="L95" s="70"/>
      <c r="M95" s="70"/>
    </row>
    <row r="96" spans="1:13" ht="15.75" customHeight="1" outlineLevel="4">
      <c r="A96" s="53" t="s">
        <v>112</v>
      </c>
      <c r="B96" s="100"/>
      <c r="C96" s="31"/>
      <c r="D96" s="100"/>
      <c r="E96" s="100"/>
      <c r="F96" s="70"/>
      <c r="G96" s="70"/>
      <c r="H96" s="70"/>
      <c r="I96" s="70"/>
      <c r="J96" s="70"/>
      <c r="K96" s="70"/>
      <c r="L96" s="70"/>
      <c r="M96" s="70"/>
    </row>
    <row r="97" spans="1:13" ht="28.5" customHeight="1" outlineLevel="4">
      <c r="A97" s="140" t="s">
        <v>175</v>
      </c>
      <c r="B97" s="223" t="s">
        <v>176</v>
      </c>
      <c r="C97" s="224"/>
      <c r="D97" s="224"/>
      <c r="E97" s="225"/>
      <c r="F97" s="141">
        <f t="shared" ref="F97:M97" si="37">F98</f>
        <v>0</v>
      </c>
      <c r="G97" s="141">
        <f t="shared" si="37"/>
        <v>0</v>
      </c>
      <c r="H97" s="141">
        <f t="shared" si="37"/>
        <v>5000</v>
      </c>
      <c r="I97" s="141">
        <f t="shared" si="37"/>
        <v>5000</v>
      </c>
      <c r="J97" s="141">
        <f t="shared" si="37"/>
        <v>5000</v>
      </c>
      <c r="K97" s="141">
        <f t="shared" si="37"/>
        <v>1000</v>
      </c>
      <c r="L97" s="141">
        <f t="shared" si="37"/>
        <v>1000</v>
      </c>
      <c r="M97" s="141">
        <f t="shared" si="37"/>
        <v>1000</v>
      </c>
    </row>
    <row r="98" spans="1:13" ht="25.5" outlineLevel="7">
      <c r="A98" s="7" t="s">
        <v>78</v>
      </c>
      <c r="B98" s="123" t="s">
        <v>34</v>
      </c>
      <c r="C98" s="124" t="s">
        <v>135</v>
      </c>
      <c r="D98" s="123" t="s">
        <v>23</v>
      </c>
      <c r="E98" s="123" t="s">
        <v>62</v>
      </c>
      <c r="F98" s="62"/>
      <c r="G98" s="62"/>
      <c r="H98" s="62">
        <v>5000</v>
      </c>
      <c r="I98" s="62">
        <v>5000</v>
      </c>
      <c r="J98" s="62">
        <v>5000</v>
      </c>
      <c r="K98" s="62">
        <v>1000</v>
      </c>
      <c r="L98" s="62">
        <v>1000</v>
      </c>
      <c r="M98" s="62">
        <v>1000</v>
      </c>
    </row>
    <row r="99" spans="1:13" ht="24" customHeight="1" outlineLevel="7">
      <c r="A99" s="142" t="s">
        <v>148</v>
      </c>
      <c r="B99" s="232" t="s">
        <v>177</v>
      </c>
      <c r="C99" s="232"/>
      <c r="D99" s="232"/>
      <c r="E99" s="232"/>
      <c r="F99" s="108">
        <f t="shared" ref="F99:M99" si="38">F100+F103</f>
        <v>195000</v>
      </c>
      <c r="G99" s="108">
        <f t="shared" si="38"/>
        <v>26263.9</v>
      </c>
      <c r="H99" s="108">
        <f t="shared" si="38"/>
        <v>440000</v>
      </c>
      <c r="I99" s="108">
        <f t="shared" si="38"/>
        <v>200000</v>
      </c>
      <c r="J99" s="108">
        <f t="shared" si="38"/>
        <v>200000</v>
      </c>
      <c r="K99" s="108">
        <f>K100+K103</f>
        <v>195000</v>
      </c>
      <c r="L99" s="108">
        <f t="shared" si="38"/>
        <v>550500</v>
      </c>
      <c r="M99" s="108">
        <f t="shared" si="38"/>
        <v>550500</v>
      </c>
    </row>
    <row r="100" spans="1:13" outlineLevel="7">
      <c r="A100" s="104" t="s">
        <v>95</v>
      </c>
      <c r="B100" s="127" t="s">
        <v>35</v>
      </c>
      <c r="C100" s="31" t="s">
        <v>213</v>
      </c>
      <c r="D100" s="127" t="s">
        <v>23</v>
      </c>
      <c r="E100" s="105" t="s">
        <v>62</v>
      </c>
      <c r="F100" s="107">
        <f t="shared" ref="F100:M100" si="39">F101+F102</f>
        <v>0</v>
      </c>
      <c r="G100" s="107">
        <f t="shared" si="39"/>
        <v>0</v>
      </c>
      <c r="H100" s="107">
        <f t="shared" si="39"/>
        <v>0</v>
      </c>
      <c r="I100" s="107">
        <f t="shared" si="39"/>
        <v>0</v>
      </c>
      <c r="J100" s="107">
        <f t="shared" si="39"/>
        <v>0</v>
      </c>
      <c r="K100" s="107">
        <f t="shared" si="39"/>
        <v>0</v>
      </c>
      <c r="L100" s="107">
        <f t="shared" si="39"/>
        <v>0</v>
      </c>
      <c r="M100" s="107">
        <f t="shared" si="39"/>
        <v>0</v>
      </c>
    </row>
    <row r="101" spans="1:13" outlineLevel="7">
      <c r="A101" s="104" t="s">
        <v>155</v>
      </c>
      <c r="B101" s="105"/>
      <c r="C101" s="106"/>
      <c r="D101" s="105"/>
      <c r="E101" s="105"/>
      <c r="F101" s="73"/>
      <c r="G101" s="73"/>
      <c r="H101" s="73"/>
      <c r="I101" s="73"/>
      <c r="J101" s="73"/>
      <c r="K101" s="73"/>
      <c r="L101" s="73"/>
      <c r="M101" s="73"/>
    </row>
    <row r="102" spans="1:13" outlineLevel="7">
      <c r="A102" s="104" t="s">
        <v>156</v>
      </c>
      <c r="B102" s="105"/>
      <c r="C102" s="106"/>
      <c r="D102" s="105"/>
      <c r="E102" s="105"/>
      <c r="F102" s="73"/>
      <c r="G102" s="73"/>
      <c r="H102" s="73"/>
      <c r="I102" s="73"/>
      <c r="J102" s="73"/>
      <c r="K102" s="73"/>
      <c r="L102" s="73"/>
      <c r="M102" s="73"/>
    </row>
    <row r="103" spans="1:13" ht="25.5" outlineLevel="7">
      <c r="A103" s="128" t="s">
        <v>49</v>
      </c>
      <c r="B103" s="129"/>
      <c r="C103" s="130"/>
      <c r="D103" s="129"/>
      <c r="E103" s="129"/>
      <c r="F103" s="62">
        <f t="shared" ref="F103:M103" si="40">SUM(F104:F108)</f>
        <v>195000</v>
      </c>
      <c r="G103" s="62">
        <f t="shared" si="40"/>
        <v>26263.9</v>
      </c>
      <c r="H103" s="62">
        <f t="shared" si="40"/>
        <v>440000</v>
      </c>
      <c r="I103" s="62">
        <f t="shared" si="40"/>
        <v>200000</v>
      </c>
      <c r="J103" s="62">
        <f t="shared" si="40"/>
        <v>200000</v>
      </c>
      <c r="K103" s="62">
        <f t="shared" si="40"/>
        <v>195000</v>
      </c>
      <c r="L103" s="62">
        <f t="shared" si="40"/>
        <v>550500</v>
      </c>
      <c r="M103" s="62">
        <f t="shared" si="40"/>
        <v>550500</v>
      </c>
    </row>
    <row r="104" spans="1:13" ht="51" outlineLevel="7">
      <c r="A104" s="126" t="s">
        <v>149</v>
      </c>
      <c r="B104" s="127" t="s">
        <v>35</v>
      </c>
      <c r="C104" s="31" t="s">
        <v>64</v>
      </c>
      <c r="D104" s="127" t="s">
        <v>23</v>
      </c>
      <c r="E104" s="127" t="s">
        <v>50</v>
      </c>
      <c r="F104" s="66"/>
      <c r="G104" s="66"/>
      <c r="H104" s="66">
        <v>120000</v>
      </c>
      <c r="I104" s="66"/>
      <c r="J104" s="66"/>
      <c r="K104" s="209"/>
      <c r="L104" s="209"/>
      <c r="M104" s="209"/>
    </row>
    <row r="105" spans="1:13" ht="51" outlineLevel="7">
      <c r="A105" s="126" t="s">
        <v>150</v>
      </c>
      <c r="B105" s="127" t="s">
        <v>35</v>
      </c>
      <c r="C105" s="31" t="s">
        <v>65</v>
      </c>
      <c r="D105" s="127" t="s">
        <v>23</v>
      </c>
      <c r="E105" s="127" t="s">
        <v>50</v>
      </c>
      <c r="F105" s="66"/>
      <c r="G105" s="66"/>
      <c r="H105" s="66">
        <v>120000</v>
      </c>
      <c r="I105" s="66"/>
      <c r="J105" s="66"/>
      <c r="K105" s="209"/>
      <c r="L105" s="209"/>
      <c r="M105" s="209"/>
    </row>
    <row r="106" spans="1:13" ht="51" outlineLevel="7">
      <c r="A106" s="126" t="s">
        <v>151</v>
      </c>
      <c r="B106" s="127" t="s">
        <v>35</v>
      </c>
      <c r="C106" s="31" t="s">
        <v>66</v>
      </c>
      <c r="D106" s="127" t="s">
        <v>23</v>
      </c>
      <c r="E106" s="127" t="s">
        <v>50</v>
      </c>
      <c r="F106" s="66">
        <v>110000</v>
      </c>
      <c r="G106" s="66">
        <v>26263.9</v>
      </c>
      <c r="H106" s="66">
        <v>100000</v>
      </c>
      <c r="I106" s="66">
        <v>100000</v>
      </c>
      <c r="J106" s="66">
        <v>100000</v>
      </c>
      <c r="K106" s="75">
        <v>110000</v>
      </c>
      <c r="L106" s="75">
        <v>459500</v>
      </c>
      <c r="M106" s="75">
        <v>459500</v>
      </c>
    </row>
    <row r="107" spans="1:13" ht="51" outlineLevel="7">
      <c r="A107" s="126" t="s">
        <v>152</v>
      </c>
      <c r="B107" s="127" t="s">
        <v>35</v>
      </c>
      <c r="C107" s="31" t="s">
        <v>67</v>
      </c>
      <c r="D107" s="127" t="s">
        <v>23</v>
      </c>
      <c r="E107" s="127" t="s">
        <v>50</v>
      </c>
      <c r="F107" s="66">
        <v>85000</v>
      </c>
      <c r="G107" s="66"/>
      <c r="H107" s="66">
        <v>100000</v>
      </c>
      <c r="I107" s="66">
        <v>100000</v>
      </c>
      <c r="J107" s="66">
        <v>100000</v>
      </c>
      <c r="K107" s="75">
        <v>85000</v>
      </c>
      <c r="L107" s="75">
        <v>91000</v>
      </c>
      <c r="M107" s="75">
        <v>91000</v>
      </c>
    </row>
    <row r="108" spans="1:13" ht="51" outlineLevel="7">
      <c r="A108" s="126" t="s">
        <v>153</v>
      </c>
      <c r="B108" s="127" t="s">
        <v>35</v>
      </c>
      <c r="C108" s="31" t="s">
        <v>68</v>
      </c>
      <c r="D108" s="127" t="s">
        <v>23</v>
      </c>
      <c r="E108" s="127" t="s">
        <v>50</v>
      </c>
      <c r="F108" s="66"/>
      <c r="G108" s="66"/>
      <c r="H108" s="66"/>
      <c r="I108" s="66"/>
      <c r="J108" s="66"/>
      <c r="K108" s="66"/>
      <c r="L108" s="66"/>
      <c r="M108" s="66"/>
    </row>
    <row r="109" spans="1:13" ht="26.25" customHeight="1" outlineLevel="7">
      <c r="A109" s="143" t="s">
        <v>157</v>
      </c>
      <c r="B109" s="229" t="s">
        <v>179</v>
      </c>
      <c r="C109" s="230"/>
      <c r="D109" s="230"/>
      <c r="E109" s="231"/>
      <c r="F109" s="108">
        <f>F110+F125+F129+F133+F136+F143+F150+F154+F163+F165+F178</f>
        <v>3128029.0300000003</v>
      </c>
      <c r="G109" s="108">
        <f t="shared" ref="G109:L109" si="41">G110+G125+G129+G133+G136+G143+G150+G154+G163+G165+G178</f>
        <v>984104.83</v>
      </c>
      <c r="H109" s="108">
        <f t="shared" si="41"/>
        <v>2002868</v>
      </c>
      <c r="I109" s="108">
        <f t="shared" si="41"/>
        <v>1162349</v>
      </c>
      <c r="J109" s="108">
        <f t="shared" si="41"/>
        <v>2372349</v>
      </c>
      <c r="K109" s="108">
        <f>K110+K125+K129+K133+K136+K143+K150+K154+K163+K165+K178</f>
        <v>1336615</v>
      </c>
      <c r="L109" s="108">
        <f t="shared" si="41"/>
        <v>725537</v>
      </c>
      <c r="M109" s="108">
        <f>M110+M125+M129+M133+M136+M143+M150+M154+M163+M165+M178</f>
        <v>2378804</v>
      </c>
    </row>
    <row r="110" spans="1:13" ht="25.5" outlineLevel="7">
      <c r="A110" s="136" t="s">
        <v>49</v>
      </c>
      <c r="B110" s="144"/>
      <c r="C110" s="145"/>
      <c r="D110" s="144"/>
      <c r="E110" s="144"/>
      <c r="F110" s="62">
        <f t="shared" ref="F110:M110" si="42">F111+F117+F122</f>
        <v>72708</v>
      </c>
      <c r="G110" s="62">
        <f t="shared" si="42"/>
        <v>72708</v>
      </c>
      <c r="H110" s="62">
        <f t="shared" si="42"/>
        <v>870000</v>
      </c>
      <c r="I110" s="62">
        <f t="shared" si="42"/>
        <v>70000</v>
      </c>
      <c r="J110" s="62">
        <f t="shared" si="42"/>
        <v>70000</v>
      </c>
      <c r="K110" s="62">
        <f t="shared" si="42"/>
        <v>579400</v>
      </c>
      <c r="L110" s="62">
        <f t="shared" si="42"/>
        <v>70000</v>
      </c>
      <c r="M110" s="62">
        <f t="shared" si="42"/>
        <v>70000</v>
      </c>
    </row>
    <row r="111" spans="1:13" ht="51" outlineLevel="7">
      <c r="A111" s="111" t="s">
        <v>140</v>
      </c>
      <c r="B111" s="34" t="s">
        <v>37</v>
      </c>
      <c r="C111" s="39" t="s">
        <v>141</v>
      </c>
      <c r="D111" s="34" t="s">
        <v>23</v>
      </c>
      <c r="E111" s="34" t="s">
        <v>50</v>
      </c>
      <c r="F111" s="81">
        <f t="shared" ref="F111" si="43">SUM(F112:F115)</f>
        <v>0</v>
      </c>
      <c r="G111" s="81">
        <f t="shared" ref="G111:M111" si="44">SUM(G112:G115)</f>
        <v>0</v>
      </c>
      <c r="H111" s="81">
        <f t="shared" si="44"/>
        <v>720000</v>
      </c>
      <c r="I111" s="81">
        <f t="shared" si="44"/>
        <v>0</v>
      </c>
      <c r="J111" s="81">
        <f t="shared" si="44"/>
        <v>0</v>
      </c>
      <c r="K111" s="81">
        <f t="shared" si="44"/>
        <v>529400</v>
      </c>
      <c r="L111" s="81">
        <f t="shared" si="44"/>
        <v>0</v>
      </c>
      <c r="M111" s="81">
        <f t="shared" si="44"/>
        <v>0</v>
      </c>
    </row>
    <row r="112" spans="1:13" outlineLevel="7">
      <c r="A112" s="10" t="s">
        <v>51</v>
      </c>
      <c r="B112" s="27"/>
      <c r="C112" s="45"/>
      <c r="D112" s="27"/>
      <c r="E112" s="27"/>
      <c r="F112" s="75"/>
      <c r="G112" s="75"/>
      <c r="H112" s="75"/>
      <c r="I112" s="75"/>
      <c r="J112" s="75"/>
      <c r="K112" s="75"/>
      <c r="L112" s="75"/>
      <c r="M112" s="75"/>
    </row>
    <row r="113" spans="1:13" ht="18" customHeight="1" outlineLevel="7">
      <c r="A113" s="10" t="s">
        <v>267</v>
      </c>
      <c r="B113" s="27"/>
      <c r="C113" s="45"/>
      <c r="D113" s="27"/>
      <c r="E113" s="27"/>
      <c r="F113" s="75"/>
      <c r="G113" s="75"/>
      <c r="H113" s="75">
        <v>720000</v>
      </c>
      <c r="I113" s="75"/>
      <c r="J113" s="75"/>
      <c r="K113" s="75">
        <v>529400</v>
      </c>
      <c r="L113" s="75"/>
      <c r="M113" s="75"/>
    </row>
    <row r="114" spans="1:13" outlineLevel="7">
      <c r="A114" s="10" t="s">
        <v>100</v>
      </c>
      <c r="B114" s="27"/>
      <c r="C114" s="45"/>
      <c r="D114" s="27"/>
      <c r="E114" s="27"/>
      <c r="F114" s="75"/>
      <c r="G114" s="75"/>
      <c r="H114" s="75"/>
      <c r="I114" s="75"/>
      <c r="J114" s="75"/>
      <c r="K114" s="75"/>
      <c r="L114" s="75"/>
      <c r="M114" s="75"/>
    </row>
    <row r="115" spans="1:13" outlineLevel="7">
      <c r="A115" s="10"/>
      <c r="B115" s="27"/>
      <c r="C115" s="56"/>
      <c r="D115" s="27"/>
      <c r="E115" s="27"/>
      <c r="F115" s="77"/>
      <c r="G115" s="77"/>
      <c r="H115" s="75"/>
      <c r="I115" s="75"/>
      <c r="J115" s="75"/>
      <c r="K115" s="75"/>
      <c r="L115" s="75"/>
      <c r="M115" s="75"/>
    </row>
    <row r="116" spans="1:13" outlineLevel="7">
      <c r="A116" s="109"/>
      <c r="B116" s="34"/>
      <c r="C116" s="110"/>
      <c r="D116" s="34"/>
      <c r="E116" s="34"/>
      <c r="F116" s="81"/>
      <c r="G116" s="81"/>
      <c r="H116" s="81"/>
      <c r="I116" s="81"/>
      <c r="J116" s="81"/>
      <c r="K116" s="81"/>
      <c r="L116" s="81"/>
      <c r="M116" s="81"/>
    </row>
    <row r="117" spans="1:13" ht="38.25" outlineLevel="7">
      <c r="A117" s="113" t="s">
        <v>154</v>
      </c>
      <c r="B117" s="34" t="s">
        <v>38</v>
      </c>
      <c r="C117" s="39" t="s">
        <v>139</v>
      </c>
      <c r="D117" s="34" t="s">
        <v>23</v>
      </c>
      <c r="E117" s="34" t="s">
        <v>50</v>
      </c>
      <c r="F117" s="81">
        <f t="shared" ref="F117:M117" si="45">SUM(F118:F120)</f>
        <v>0</v>
      </c>
      <c r="G117" s="81">
        <f t="shared" si="45"/>
        <v>0</v>
      </c>
      <c r="H117" s="81">
        <f t="shared" si="45"/>
        <v>100000</v>
      </c>
      <c r="I117" s="81">
        <f t="shared" si="45"/>
        <v>0</v>
      </c>
      <c r="J117" s="81">
        <f t="shared" si="45"/>
        <v>0</v>
      </c>
      <c r="K117" s="81">
        <f t="shared" si="45"/>
        <v>0</v>
      </c>
      <c r="L117" s="81">
        <f t="shared" si="45"/>
        <v>0</v>
      </c>
      <c r="M117" s="81">
        <f t="shared" si="45"/>
        <v>0</v>
      </c>
    </row>
    <row r="118" spans="1:13" outlineLevel="7">
      <c r="A118" s="89" t="s">
        <v>257</v>
      </c>
      <c r="B118" s="90"/>
      <c r="C118" s="45"/>
      <c r="D118" s="91"/>
      <c r="E118" s="27"/>
      <c r="F118" s="75"/>
      <c r="G118" s="75"/>
      <c r="H118" s="75">
        <v>100000</v>
      </c>
      <c r="I118" s="75"/>
      <c r="J118" s="75"/>
      <c r="K118" s="209"/>
      <c r="L118" s="75"/>
      <c r="M118" s="75"/>
    </row>
    <row r="119" spans="1:13" outlineLevel="7">
      <c r="A119" s="89"/>
      <c r="B119" s="90"/>
      <c r="C119" s="45"/>
      <c r="D119" s="91"/>
      <c r="E119" s="27"/>
      <c r="F119" s="75"/>
      <c r="G119" s="75"/>
      <c r="H119" s="75"/>
      <c r="I119" s="75"/>
      <c r="J119" s="75"/>
      <c r="K119" s="75"/>
      <c r="L119" s="75"/>
      <c r="M119" s="75"/>
    </row>
    <row r="120" spans="1:13" outlineLevel="7">
      <c r="A120" s="89"/>
      <c r="B120" s="90"/>
      <c r="C120" s="45"/>
      <c r="D120" s="91"/>
      <c r="E120" s="27"/>
      <c r="F120" s="75"/>
      <c r="G120" s="75"/>
      <c r="H120" s="75"/>
      <c r="I120" s="75"/>
      <c r="J120" s="75"/>
      <c r="K120" s="75"/>
      <c r="L120" s="75"/>
      <c r="M120" s="75"/>
    </row>
    <row r="121" spans="1:13" outlineLevel="7">
      <c r="A121" s="114"/>
      <c r="B121" s="47"/>
      <c r="C121" s="112"/>
      <c r="D121" s="37"/>
      <c r="E121" s="32"/>
      <c r="F121" s="81"/>
      <c r="G121" s="81"/>
      <c r="H121" s="81"/>
      <c r="I121" s="81"/>
      <c r="J121" s="81"/>
      <c r="K121" s="81"/>
      <c r="L121" s="81"/>
      <c r="M121" s="81"/>
    </row>
    <row r="122" spans="1:13" ht="29.25" customHeight="1" outlineLevel="7">
      <c r="A122" s="115" t="s">
        <v>146</v>
      </c>
      <c r="B122" s="102" t="s">
        <v>40</v>
      </c>
      <c r="C122" s="39" t="s">
        <v>147</v>
      </c>
      <c r="D122" s="103" t="s">
        <v>23</v>
      </c>
      <c r="E122" s="34" t="s">
        <v>50</v>
      </c>
      <c r="F122" s="81">
        <f t="shared" ref="F122:M122" si="46">SUM(F123:F124)</f>
        <v>72708</v>
      </c>
      <c r="G122" s="81">
        <f t="shared" si="46"/>
        <v>72708</v>
      </c>
      <c r="H122" s="81">
        <f t="shared" si="46"/>
        <v>50000</v>
      </c>
      <c r="I122" s="81">
        <f t="shared" si="46"/>
        <v>70000</v>
      </c>
      <c r="J122" s="81">
        <f t="shared" si="46"/>
        <v>70000</v>
      </c>
      <c r="K122" s="81">
        <f t="shared" si="46"/>
        <v>50000</v>
      </c>
      <c r="L122" s="81">
        <f t="shared" si="46"/>
        <v>70000</v>
      </c>
      <c r="M122" s="81">
        <f t="shared" si="46"/>
        <v>70000</v>
      </c>
    </row>
    <row r="123" spans="1:13" outlineLevel="7">
      <c r="A123" s="170" t="s">
        <v>222</v>
      </c>
      <c r="B123" s="91"/>
      <c r="C123" s="45"/>
      <c r="D123" s="27"/>
      <c r="E123" s="27"/>
      <c r="F123" s="66">
        <v>72708</v>
      </c>
      <c r="G123" s="66">
        <v>72708</v>
      </c>
      <c r="H123" s="66">
        <v>50000</v>
      </c>
      <c r="I123" s="66">
        <v>70000</v>
      </c>
      <c r="J123" s="66">
        <v>70000</v>
      </c>
      <c r="K123" s="75">
        <v>50000</v>
      </c>
      <c r="L123" s="75">
        <v>70000</v>
      </c>
      <c r="M123" s="75">
        <v>70000</v>
      </c>
    </row>
    <row r="124" spans="1:13" outlineLevel="3">
      <c r="A124" s="36"/>
      <c r="B124" s="37"/>
      <c r="C124" s="38"/>
      <c r="D124" s="32"/>
      <c r="E124" s="33"/>
      <c r="F124" s="71"/>
      <c r="G124" s="71"/>
      <c r="H124" s="71"/>
      <c r="I124" s="71"/>
      <c r="J124" s="71"/>
      <c r="K124" s="71"/>
      <c r="L124" s="71"/>
      <c r="M124" s="71"/>
    </row>
    <row r="125" spans="1:13" ht="25.5" outlineLevel="4">
      <c r="A125" s="7" t="s">
        <v>76</v>
      </c>
      <c r="B125" s="144"/>
      <c r="C125" s="18" t="s">
        <v>158</v>
      </c>
      <c r="D125" s="17" t="s">
        <v>23</v>
      </c>
      <c r="E125" s="17" t="s">
        <v>62</v>
      </c>
      <c r="F125" s="62">
        <f t="shared" ref="F125:M125" si="47">SUM(F126:F128)</f>
        <v>0</v>
      </c>
      <c r="G125" s="62">
        <f t="shared" si="47"/>
        <v>0</v>
      </c>
      <c r="H125" s="62">
        <f t="shared" si="47"/>
        <v>0</v>
      </c>
      <c r="I125" s="62">
        <f t="shared" si="47"/>
        <v>0</v>
      </c>
      <c r="J125" s="62">
        <f t="shared" si="47"/>
        <v>0</v>
      </c>
      <c r="K125" s="62">
        <f t="shared" si="47"/>
        <v>0</v>
      </c>
      <c r="L125" s="62">
        <f t="shared" si="47"/>
        <v>0</v>
      </c>
      <c r="M125" s="62">
        <f t="shared" si="47"/>
        <v>0</v>
      </c>
    </row>
    <row r="126" spans="1:13" outlineLevel="4">
      <c r="A126" s="5"/>
      <c r="B126" s="35" t="s">
        <v>34</v>
      </c>
      <c r="C126" s="20" t="s">
        <v>158</v>
      </c>
      <c r="D126" s="35" t="s">
        <v>23</v>
      </c>
      <c r="E126" s="35" t="s">
        <v>62</v>
      </c>
      <c r="F126" s="73"/>
      <c r="G126" s="73"/>
      <c r="H126" s="73"/>
      <c r="I126" s="73"/>
      <c r="J126" s="73"/>
      <c r="K126" s="73"/>
      <c r="L126" s="73"/>
      <c r="M126" s="73"/>
    </row>
    <row r="127" spans="1:13" outlineLevel="4">
      <c r="A127" s="4"/>
      <c r="B127" s="19" t="s">
        <v>37</v>
      </c>
      <c r="C127" s="20" t="s">
        <v>158</v>
      </c>
      <c r="D127" s="35" t="s">
        <v>23</v>
      </c>
      <c r="E127" s="35" t="s">
        <v>62</v>
      </c>
      <c r="F127" s="65"/>
      <c r="G127" s="65"/>
      <c r="H127" s="65"/>
      <c r="I127" s="65"/>
      <c r="J127" s="65"/>
      <c r="K127" s="65"/>
      <c r="L127" s="65"/>
      <c r="M127" s="65"/>
    </row>
    <row r="128" spans="1:13" outlineLevel="7">
      <c r="A128" s="4"/>
      <c r="B128" s="19" t="s">
        <v>38</v>
      </c>
      <c r="C128" s="20" t="s">
        <v>158</v>
      </c>
      <c r="D128" s="35" t="s">
        <v>23</v>
      </c>
      <c r="E128" s="35" t="s">
        <v>62</v>
      </c>
      <c r="F128" s="64"/>
      <c r="G128" s="65"/>
      <c r="H128" s="64"/>
      <c r="I128" s="64"/>
      <c r="J128" s="64"/>
      <c r="K128" s="64"/>
      <c r="L128" s="64"/>
      <c r="M128" s="64"/>
    </row>
    <row r="129" spans="1:13" ht="25.5" outlineLevel="7">
      <c r="A129" s="7" t="s">
        <v>162</v>
      </c>
      <c r="B129" s="116" t="s">
        <v>37</v>
      </c>
      <c r="C129" s="120" t="s">
        <v>163</v>
      </c>
      <c r="D129" s="118" t="s">
        <v>23</v>
      </c>
      <c r="E129" s="17" t="s">
        <v>62</v>
      </c>
      <c r="F129" s="62">
        <f t="shared" ref="F129:M129" si="48">SUM(F130:F132)</f>
        <v>0</v>
      </c>
      <c r="G129" s="62">
        <f t="shared" si="48"/>
        <v>0</v>
      </c>
      <c r="H129" s="62">
        <f t="shared" si="48"/>
        <v>0</v>
      </c>
      <c r="I129" s="62">
        <f t="shared" si="48"/>
        <v>0</v>
      </c>
      <c r="J129" s="62">
        <f t="shared" si="48"/>
        <v>0</v>
      </c>
      <c r="K129" s="62">
        <f t="shared" si="48"/>
        <v>0</v>
      </c>
      <c r="L129" s="62">
        <f t="shared" si="48"/>
        <v>0</v>
      </c>
      <c r="M129" s="62">
        <f t="shared" si="48"/>
        <v>0</v>
      </c>
    </row>
    <row r="130" spans="1:13" ht="25.5" outlineLevel="7">
      <c r="A130" s="8" t="s">
        <v>198</v>
      </c>
      <c r="B130" s="117"/>
      <c r="C130" s="121"/>
      <c r="D130" s="101"/>
      <c r="E130" s="23"/>
      <c r="F130" s="67"/>
      <c r="G130" s="66"/>
      <c r="H130" s="67"/>
      <c r="I130" s="67"/>
      <c r="J130" s="67"/>
      <c r="K130" s="67"/>
      <c r="L130" s="67"/>
      <c r="M130" s="67"/>
    </row>
    <row r="131" spans="1:13" outlineLevel="7">
      <c r="A131" s="8"/>
      <c r="B131" s="117"/>
      <c r="C131" s="121"/>
      <c r="D131" s="101"/>
      <c r="E131" s="23"/>
      <c r="F131" s="67"/>
      <c r="G131" s="66"/>
      <c r="H131" s="67"/>
      <c r="I131" s="67"/>
      <c r="J131" s="67"/>
      <c r="K131" s="67"/>
      <c r="L131" s="67"/>
      <c r="M131" s="67"/>
    </row>
    <row r="132" spans="1:13" outlineLevel="7">
      <c r="A132" s="8"/>
      <c r="B132" s="117"/>
      <c r="C132" s="121"/>
      <c r="D132" s="101"/>
      <c r="E132" s="23"/>
      <c r="F132" s="67"/>
      <c r="G132" s="66"/>
      <c r="H132" s="67"/>
      <c r="I132" s="67"/>
      <c r="J132" s="67"/>
      <c r="K132" s="67"/>
      <c r="L132" s="67"/>
      <c r="M132" s="67"/>
    </row>
    <row r="133" spans="1:13" outlineLevel="7">
      <c r="A133" s="7" t="s">
        <v>39</v>
      </c>
      <c r="B133" s="116" t="s">
        <v>38</v>
      </c>
      <c r="C133" s="120" t="s">
        <v>164</v>
      </c>
      <c r="D133" s="118" t="s">
        <v>23</v>
      </c>
      <c r="E133" s="17" t="s">
        <v>62</v>
      </c>
      <c r="F133" s="62">
        <f t="shared" ref="F133:M133" si="49">SUM(F134:F135)</f>
        <v>0</v>
      </c>
      <c r="G133" s="62">
        <f t="shared" si="49"/>
        <v>0</v>
      </c>
      <c r="H133" s="62">
        <f t="shared" si="49"/>
        <v>0</v>
      </c>
      <c r="I133" s="62">
        <f t="shared" si="49"/>
        <v>0</v>
      </c>
      <c r="J133" s="62">
        <f t="shared" si="49"/>
        <v>0</v>
      </c>
      <c r="K133" s="62">
        <f t="shared" si="49"/>
        <v>0</v>
      </c>
      <c r="L133" s="62">
        <f t="shared" si="49"/>
        <v>0</v>
      </c>
      <c r="M133" s="62">
        <f t="shared" si="49"/>
        <v>0</v>
      </c>
    </row>
    <row r="134" spans="1:13" outlineLevel="7">
      <c r="A134" s="8"/>
      <c r="B134" s="117"/>
      <c r="C134" s="121"/>
      <c r="D134" s="101"/>
      <c r="E134" s="23"/>
      <c r="F134" s="67"/>
      <c r="G134" s="66"/>
      <c r="H134" s="67"/>
      <c r="I134" s="67"/>
      <c r="J134" s="67"/>
      <c r="K134" s="67"/>
      <c r="L134" s="67"/>
      <c r="M134" s="67"/>
    </row>
    <row r="135" spans="1:13" outlineLevel="7">
      <c r="A135" s="8"/>
      <c r="B135" s="117"/>
      <c r="C135" s="121"/>
      <c r="D135" s="101"/>
      <c r="E135" s="23"/>
      <c r="F135" s="67"/>
      <c r="G135" s="66"/>
      <c r="H135" s="67"/>
      <c r="I135" s="67"/>
      <c r="J135" s="67"/>
      <c r="K135" s="67"/>
      <c r="L135" s="67"/>
      <c r="M135" s="67"/>
    </row>
    <row r="136" spans="1:13" outlineLevel="7">
      <c r="A136" s="7" t="s">
        <v>74</v>
      </c>
      <c r="B136" s="17" t="s">
        <v>40</v>
      </c>
      <c r="C136" s="21" t="s">
        <v>161</v>
      </c>
      <c r="D136" s="17" t="s">
        <v>23</v>
      </c>
      <c r="E136" s="17" t="s">
        <v>62</v>
      </c>
      <c r="F136" s="62">
        <f t="shared" ref="F136:M136" si="50">SUM(F137:F142)</f>
        <v>26400</v>
      </c>
      <c r="G136" s="62">
        <f t="shared" si="50"/>
        <v>26400</v>
      </c>
      <c r="H136" s="62">
        <f t="shared" si="50"/>
        <v>150000</v>
      </c>
      <c r="I136" s="62">
        <f t="shared" si="50"/>
        <v>150000</v>
      </c>
      <c r="J136" s="62">
        <f t="shared" si="50"/>
        <v>150000</v>
      </c>
      <c r="K136" s="62">
        <f t="shared" si="50"/>
        <v>95878</v>
      </c>
      <c r="L136" s="62">
        <f t="shared" si="50"/>
        <v>149000</v>
      </c>
      <c r="M136" s="62">
        <f t="shared" si="50"/>
        <v>149000</v>
      </c>
    </row>
    <row r="137" spans="1:13" outlineLevel="7">
      <c r="A137" s="84" t="s">
        <v>87</v>
      </c>
      <c r="B137" s="85"/>
      <c r="C137" s="86"/>
      <c r="D137" s="85"/>
      <c r="E137" s="85"/>
      <c r="F137" s="74">
        <v>26400</v>
      </c>
      <c r="G137" s="95">
        <v>26400</v>
      </c>
      <c r="H137" s="74">
        <v>150000</v>
      </c>
      <c r="I137" s="74">
        <v>150000</v>
      </c>
      <c r="J137" s="74">
        <v>150000</v>
      </c>
      <c r="K137" s="74">
        <f>150000-50122-4000</f>
        <v>95878</v>
      </c>
      <c r="L137" s="74">
        <v>149000</v>
      </c>
      <c r="M137" s="74">
        <v>149000</v>
      </c>
    </row>
    <row r="138" spans="1:13" outlineLevel="7">
      <c r="A138" s="84" t="s">
        <v>200</v>
      </c>
      <c r="B138" s="85"/>
      <c r="C138" s="86"/>
      <c r="D138" s="85"/>
      <c r="E138" s="85"/>
      <c r="F138" s="74"/>
      <c r="G138" s="95"/>
      <c r="H138" s="74"/>
      <c r="I138" s="74"/>
      <c r="J138" s="74"/>
      <c r="K138" s="74"/>
      <c r="L138" s="74"/>
      <c r="M138" s="74"/>
    </row>
    <row r="139" spans="1:13" outlineLevel="7">
      <c r="A139" s="84" t="s">
        <v>102</v>
      </c>
      <c r="B139" s="85"/>
      <c r="C139" s="86"/>
      <c r="D139" s="85"/>
      <c r="E139" s="85"/>
      <c r="F139" s="74"/>
      <c r="G139" s="95"/>
      <c r="H139" s="74"/>
      <c r="I139" s="74"/>
      <c r="J139" s="74"/>
      <c r="K139" s="74"/>
      <c r="L139" s="74"/>
      <c r="M139" s="74"/>
    </row>
    <row r="140" spans="1:13" outlineLevel="7">
      <c r="A140" s="44" t="s">
        <v>159</v>
      </c>
      <c r="B140" s="41"/>
      <c r="C140" s="42"/>
      <c r="D140" s="43"/>
      <c r="E140" s="40"/>
      <c r="F140" s="74"/>
      <c r="G140" s="95"/>
      <c r="H140" s="74"/>
      <c r="I140" s="74"/>
      <c r="J140" s="74"/>
      <c r="K140" s="74"/>
      <c r="L140" s="74"/>
      <c r="M140" s="74"/>
    </row>
    <row r="141" spans="1:13" ht="25.5" outlineLevel="7">
      <c r="A141" s="44" t="s">
        <v>71</v>
      </c>
      <c r="B141" s="41"/>
      <c r="C141" s="42"/>
      <c r="D141" s="43"/>
      <c r="E141" s="40"/>
      <c r="F141" s="74"/>
      <c r="G141" s="95"/>
      <c r="H141" s="74"/>
      <c r="I141" s="74"/>
      <c r="J141" s="74"/>
      <c r="K141" s="74"/>
      <c r="L141" s="74"/>
      <c r="M141" s="74"/>
    </row>
    <row r="142" spans="1:13" outlineLevel="7">
      <c r="A142" s="8" t="s">
        <v>160</v>
      </c>
      <c r="B142" s="23"/>
      <c r="C142" s="119"/>
      <c r="D142" s="23"/>
      <c r="E142" s="23"/>
      <c r="F142" s="67"/>
      <c r="G142" s="66"/>
      <c r="H142" s="67"/>
      <c r="I142" s="67"/>
      <c r="J142" s="67"/>
      <c r="K142" s="67"/>
      <c r="L142" s="67"/>
      <c r="M142" s="67"/>
    </row>
    <row r="143" spans="1:13" outlineLevel="7">
      <c r="A143" s="7" t="s">
        <v>166</v>
      </c>
      <c r="B143" s="17" t="s">
        <v>40</v>
      </c>
      <c r="C143" s="39" t="s">
        <v>165</v>
      </c>
      <c r="D143" s="17"/>
      <c r="E143" s="17"/>
      <c r="F143" s="62">
        <f>F144+F149</f>
        <v>177300</v>
      </c>
      <c r="G143" s="62">
        <f t="shared" ref="G143:M143" si="51">G144+G149</f>
        <v>90245.7</v>
      </c>
      <c r="H143" s="62">
        <f t="shared" si="51"/>
        <v>390957</v>
      </c>
      <c r="I143" s="62">
        <f t="shared" si="51"/>
        <v>390957</v>
      </c>
      <c r="J143" s="62">
        <f t="shared" si="51"/>
        <v>400957</v>
      </c>
      <c r="K143" s="62">
        <f>K144+K149</f>
        <v>390957</v>
      </c>
      <c r="L143" s="62">
        <f t="shared" si="51"/>
        <v>404946</v>
      </c>
      <c r="M143" s="62">
        <f t="shared" si="51"/>
        <v>414946</v>
      </c>
    </row>
    <row r="144" spans="1:13" outlineLevel="7">
      <c r="A144" s="8"/>
      <c r="B144" s="35" t="s">
        <v>40</v>
      </c>
      <c r="C144" s="112" t="s">
        <v>165</v>
      </c>
      <c r="D144" s="35" t="s">
        <v>23</v>
      </c>
      <c r="E144" s="35" t="s">
        <v>62</v>
      </c>
      <c r="F144" s="169">
        <f>SUM(F145:F148)</f>
        <v>0</v>
      </c>
      <c r="G144" s="169">
        <f t="shared" ref="G144:M144" si="52">SUM(G145:G148)</f>
        <v>0</v>
      </c>
      <c r="H144" s="169">
        <f t="shared" si="52"/>
        <v>170000</v>
      </c>
      <c r="I144" s="169">
        <f t="shared" si="52"/>
        <v>170000</v>
      </c>
      <c r="J144" s="169">
        <f t="shared" si="52"/>
        <v>180000</v>
      </c>
      <c r="K144" s="169">
        <f t="shared" si="52"/>
        <v>170000</v>
      </c>
      <c r="L144" s="169">
        <f>SUM(L145:L148)</f>
        <v>183989</v>
      </c>
      <c r="M144" s="169">
        <f t="shared" si="52"/>
        <v>193989</v>
      </c>
    </row>
    <row r="145" spans="1:13" outlineLevel="7">
      <c r="A145" s="9" t="s">
        <v>90</v>
      </c>
      <c r="B145" s="25"/>
      <c r="C145" s="57"/>
      <c r="D145" s="25"/>
      <c r="E145" s="25"/>
      <c r="F145" s="67"/>
      <c r="G145" s="66"/>
      <c r="H145" s="67"/>
      <c r="I145" s="67"/>
      <c r="J145" s="67"/>
      <c r="K145" s="67"/>
      <c r="L145" s="67"/>
      <c r="M145" s="67"/>
    </row>
    <row r="146" spans="1:13" outlineLevel="7">
      <c r="A146" s="8" t="s">
        <v>41</v>
      </c>
      <c r="B146" s="23"/>
      <c r="C146" s="24"/>
      <c r="D146" s="23"/>
      <c r="E146" s="23"/>
      <c r="F146" s="67"/>
      <c r="G146" s="66"/>
      <c r="H146" s="67"/>
      <c r="I146" s="67"/>
      <c r="J146" s="67"/>
      <c r="K146" s="67"/>
      <c r="L146" s="67"/>
      <c r="M146" s="67"/>
    </row>
    <row r="147" spans="1:13" outlineLevel="7">
      <c r="A147" s="8" t="s">
        <v>266</v>
      </c>
      <c r="B147" s="23"/>
      <c r="C147" s="24"/>
      <c r="D147" s="23"/>
      <c r="E147" s="23"/>
      <c r="F147" s="67"/>
      <c r="G147" s="66"/>
      <c r="H147" s="67">
        <v>150000</v>
      </c>
      <c r="I147" s="67">
        <v>150000</v>
      </c>
      <c r="J147" s="67">
        <v>150000</v>
      </c>
      <c r="K147" s="67">
        <v>150000</v>
      </c>
      <c r="L147" s="67">
        <v>150000</v>
      </c>
      <c r="M147" s="67">
        <v>150000</v>
      </c>
    </row>
    <row r="148" spans="1:13" outlineLevel="7">
      <c r="A148" s="8" t="s">
        <v>42</v>
      </c>
      <c r="B148" s="23"/>
      <c r="C148" s="119"/>
      <c r="D148" s="23"/>
      <c r="E148" s="23"/>
      <c r="F148" s="67"/>
      <c r="G148" s="66"/>
      <c r="H148" s="67">
        <v>20000</v>
      </c>
      <c r="I148" s="67">
        <v>20000</v>
      </c>
      <c r="J148" s="67">
        <v>30000</v>
      </c>
      <c r="K148" s="67">
        <v>20000</v>
      </c>
      <c r="L148" s="67">
        <f>20000+13989</f>
        <v>33989</v>
      </c>
      <c r="M148" s="67">
        <f>30000+13989</f>
        <v>43989</v>
      </c>
    </row>
    <row r="149" spans="1:13" outlineLevel="7">
      <c r="A149" s="8" t="s">
        <v>199</v>
      </c>
      <c r="B149" s="35" t="s">
        <v>40</v>
      </c>
      <c r="C149" s="112" t="s">
        <v>165</v>
      </c>
      <c r="D149" s="35" t="s">
        <v>252</v>
      </c>
      <c r="E149" s="35" t="s">
        <v>62</v>
      </c>
      <c r="F149" s="169">
        <v>177300</v>
      </c>
      <c r="G149" s="73">
        <v>90245.7</v>
      </c>
      <c r="H149" s="169">
        <v>220957</v>
      </c>
      <c r="I149" s="169">
        <v>220957</v>
      </c>
      <c r="J149" s="169">
        <v>220957</v>
      </c>
      <c r="K149" s="169">
        <v>220957</v>
      </c>
      <c r="L149" s="169">
        <v>220957</v>
      </c>
      <c r="M149" s="169">
        <v>220957</v>
      </c>
    </row>
    <row r="150" spans="1:13" outlineLevel="7">
      <c r="A150" s="7" t="s">
        <v>167</v>
      </c>
      <c r="B150" s="17" t="s">
        <v>40</v>
      </c>
      <c r="C150" s="39" t="s">
        <v>173</v>
      </c>
      <c r="D150" s="17" t="s">
        <v>23</v>
      </c>
      <c r="E150" s="17" t="s">
        <v>62</v>
      </c>
      <c r="F150" s="72">
        <f t="shared" ref="F150:M150" si="53">SUM(F151:F153)</f>
        <v>6250</v>
      </c>
      <c r="G150" s="72">
        <f t="shared" si="53"/>
        <v>6250</v>
      </c>
      <c r="H150" s="72">
        <f t="shared" si="53"/>
        <v>0</v>
      </c>
      <c r="I150" s="72">
        <f t="shared" si="53"/>
        <v>0</v>
      </c>
      <c r="J150" s="72">
        <f t="shared" si="53"/>
        <v>0</v>
      </c>
      <c r="K150" s="72">
        <f t="shared" si="53"/>
        <v>7000</v>
      </c>
      <c r="L150" s="72">
        <f t="shared" si="53"/>
        <v>7000</v>
      </c>
      <c r="M150" s="72">
        <f t="shared" si="53"/>
        <v>7000</v>
      </c>
    </row>
    <row r="151" spans="1:13" outlineLevel="7">
      <c r="A151" s="8" t="s">
        <v>168</v>
      </c>
      <c r="B151" s="117"/>
      <c r="C151" s="121"/>
      <c r="D151" s="101"/>
      <c r="E151" s="23"/>
      <c r="F151" s="67"/>
      <c r="G151" s="66"/>
      <c r="H151" s="67"/>
      <c r="I151" s="67"/>
      <c r="J151" s="67"/>
      <c r="K151" s="67"/>
      <c r="L151" s="67"/>
      <c r="M151" s="67"/>
    </row>
    <row r="152" spans="1:13" outlineLevel="7">
      <c r="A152" s="8" t="s">
        <v>169</v>
      </c>
      <c r="B152" s="117"/>
      <c r="C152" s="121"/>
      <c r="D152" s="101"/>
      <c r="E152" s="23"/>
      <c r="F152" s="67"/>
      <c r="G152" s="66"/>
      <c r="H152" s="67"/>
      <c r="I152" s="67"/>
      <c r="J152" s="67"/>
      <c r="K152" s="67"/>
      <c r="L152" s="67"/>
      <c r="M152" s="67"/>
    </row>
    <row r="153" spans="1:13" outlineLevel="7">
      <c r="A153" s="8" t="s">
        <v>170</v>
      </c>
      <c r="B153" s="117"/>
      <c r="C153" s="121"/>
      <c r="D153" s="101"/>
      <c r="E153" s="23"/>
      <c r="F153" s="67">
        <v>6250</v>
      </c>
      <c r="G153" s="67">
        <v>6250</v>
      </c>
      <c r="H153" s="67"/>
      <c r="I153" s="67"/>
      <c r="J153" s="67"/>
      <c r="K153" s="67">
        <v>7000</v>
      </c>
      <c r="L153" s="67">
        <v>7000</v>
      </c>
      <c r="M153" s="67">
        <v>7000</v>
      </c>
    </row>
    <row r="154" spans="1:13" outlineLevel="7">
      <c r="A154" s="7" t="s">
        <v>73</v>
      </c>
      <c r="B154" s="17" t="s">
        <v>40</v>
      </c>
      <c r="C154" s="39" t="s">
        <v>172</v>
      </c>
      <c r="D154" s="17" t="s">
        <v>23</v>
      </c>
      <c r="E154" s="17" t="s">
        <v>62</v>
      </c>
      <c r="F154" s="62">
        <f>SUM(F155:F162)</f>
        <v>196363.83000000002</v>
      </c>
      <c r="G154" s="62">
        <f t="shared" ref="G154:M154" si="54">SUM(G155:G162)</f>
        <v>161389.20000000001</v>
      </c>
      <c r="H154" s="62">
        <f t="shared" si="54"/>
        <v>0</v>
      </c>
      <c r="I154" s="62">
        <f t="shared" si="54"/>
        <v>0</v>
      </c>
      <c r="J154" s="62">
        <f t="shared" si="54"/>
        <v>0</v>
      </c>
      <c r="K154" s="62">
        <f t="shared" si="54"/>
        <v>153000</v>
      </c>
      <c r="L154" s="62">
        <f t="shared" si="54"/>
        <v>94591</v>
      </c>
      <c r="M154" s="62">
        <f t="shared" si="54"/>
        <v>23572</v>
      </c>
    </row>
    <row r="155" spans="1:13" outlineLevel="7">
      <c r="A155" s="9" t="s">
        <v>262</v>
      </c>
      <c r="B155" s="25"/>
      <c r="C155" s="26"/>
      <c r="D155" s="25"/>
      <c r="E155" s="25"/>
      <c r="F155" s="67">
        <v>67208</v>
      </c>
      <c r="G155" s="66">
        <v>66912</v>
      </c>
      <c r="H155" s="67"/>
      <c r="I155" s="67"/>
      <c r="J155" s="67"/>
      <c r="K155" s="67">
        <v>100000</v>
      </c>
      <c r="L155" s="67">
        <f>100000-57409</f>
        <v>42591</v>
      </c>
      <c r="M155" s="67">
        <f>100000-76428</f>
        <v>23572</v>
      </c>
    </row>
    <row r="156" spans="1:13" outlineLevel="7">
      <c r="A156" s="9" t="s">
        <v>260</v>
      </c>
      <c r="B156" s="25"/>
      <c r="C156" s="26"/>
      <c r="D156" s="25"/>
      <c r="E156" s="25"/>
      <c r="F156" s="67">
        <v>28100</v>
      </c>
      <c r="G156" s="66">
        <v>17600</v>
      </c>
      <c r="H156" s="67"/>
      <c r="I156" s="67"/>
      <c r="J156" s="67"/>
      <c r="K156" s="67"/>
      <c r="L156" s="67"/>
      <c r="M156" s="67"/>
    </row>
    <row r="157" spans="1:13" ht="11.25" customHeight="1" outlineLevel="7">
      <c r="A157" s="9" t="s">
        <v>261</v>
      </c>
      <c r="B157" s="23"/>
      <c r="C157" s="24"/>
      <c r="D157" s="23"/>
      <c r="E157" s="23"/>
      <c r="F157" s="67">
        <v>17698</v>
      </c>
      <c r="G157" s="66">
        <v>17698</v>
      </c>
      <c r="H157" s="67"/>
      <c r="I157" s="67"/>
      <c r="J157" s="67"/>
      <c r="K157" s="67"/>
      <c r="L157" s="67"/>
      <c r="M157" s="67"/>
    </row>
    <row r="158" spans="1:13" outlineLevel="7">
      <c r="A158" s="8" t="s">
        <v>72</v>
      </c>
      <c r="B158" s="23"/>
      <c r="C158" s="24"/>
      <c r="D158" s="23"/>
      <c r="E158" s="23"/>
      <c r="F158" s="67"/>
      <c r="G158" s="66"/>
      <c r="H158" s="67"/>
      <c r="I158" s="67"/>
      <c r="J158" s="67"/>
      <c r="K158" s="67"/>
      <c r="L158" s="67"/>
      <c r="M158" s="67"/>
    </row>
    <row r="159" spans="1:13" outlineLevel="7">
      <c r="A159" s="8" t="s">
        <v>263</v>
      </c>
      <c r="B159" s="23"/>
      <c r="C159" s="24"/>
      <c r="D159" s="23"/>
      <c r="E159" s="23"/>
      <c r="F159" s="67">
        <f>69325+14032.83</f>
        <v>83357.83</v>
      </c>
      <c r="G159" s="66">
        <v>59179.199999999997</v>
      </c>
      <c r="H159" s="67"/>
      <c r="I159" s="67"/>
      <c r="J159" s="67"/>
      <c r="K159" s="67">
        <v>53000</v>
      </c>
      <c r="L159" s="67">
        <v>52000</v>
      </c>
      <c r="M159" s="67">
        <f>65267-65267</f>
        <v>0</v>
      </c>
    </row>
    <row r="160" spans="1:13" outlineLevel="7">
      <c r="A160" s="8" t="s">
        <v>171</v>
      </c>
      <c r="B160" s="23"/>
      <c r="C160" s="24"/>
      <c r="D160" s="23"/>
      <c r="E160" s="23"/>
      <c r="F160" s="67"/>
      <c r="G160" s="66"/>
      <c r="H160" s="67"/>
      <c r="I160" s="67"/>
      <c r="J160" s="67"/>
      <c r="K160" s="67"/>
      <c r="L160" s="67"/>
      <c r="M160" s="67"/>
    </row>
    <row r="161" spans="1:13" outlineLevel="7">
      <c r="A161" s="8" t="s">
        <v>215</v>
      </c>
      <c r="B161" s="23"/>
      <c r="C161" s="24"/>
      <c r="D161" s="23"/>
      <c r="E161" s="23"/>
      <c r="F161" s="67"/>
      <c r="G161" s="66"/>
      <c r="H161" s="67"/>
      <c r="I161" s="67"/>
      <c r="J161" s="67"/>
      <c r="K161" s="67"/>
      <c r="L161" s="67"/>
      <c r="M161" s="67"/>
    </row>
    <row r="162" spans="1:13" outlineLevel="4">
      <c r="A162" s="8" t="s">
        <v>214</v>
      </c>
      <c r="B162" s="23"/>
      <c r="C162" s="24"/>
      <c r="D162" s="23"/>
      <c r="E162" s="23"/>
      <c r="F162" s="75"/>
      <c r="G162" s="66"/>
      <c r="H162" s="75"/>
      <c r="I162" s="75"/>
      <c r="J162" s="75"/>
      <c r="K162" s="75"/>
      <c r="L162" s="75"/>
      <c r="M162" s="75"/>
    </row>
    <row r="163" spans="1:13" outlineLevel="7">
      <c r="A163" s="7" t="s">
        <v>75</v>
      </c>
      <c r="B163" s="17" t="s">
        <v>40</v>
      </c>
      <c r="C163" s="39" t="s">
        <v>174</v>
      </c>
      <c r="D163" s="17" t="s">
        <v>23</v>
      </c>
      <c r="E163" s="17" t="s">
        <v>62</v>
      </c>
      <c r="F163" s="62">
        <f t="shared" ref="F163:M163" si="55">SUM(F164)</f>
        <v>0</v>
      </c>
      <c r="G163" s="62">
        <f t="shared" si="55"/>
        <v>0</v>
      </c>
      <c r="H163" s="62">
        <f t="shared" si="55"/>
        <v>0</v>
      </c>
      <c r="I163" s="62">
        <f t="shared" si="55"/>
        <v>0</v>
      </c>
      <c r="J163" s="62">
        <f t="shared" si="55"/>
        <v>0</v>
      </c>
      <c r="K163" s="62">
        <f t="shared" si="55"/>
        <v>0</v>
      </c>
      <c r="L163" s="62">
        <f t="shared" si="55"/>
        <v>0</v>
      </c>
      <c r="M163" s="62">
        <f t="shared" si="55"/>
        <v>0</v>
      </c>
    </row>
    <row r="164" spans="1:13" ht="25.5" outlineLevel="7">
      <c r="A164" s="8" t="s">
        <v>216</v>
      </c>
      <c r="B164" s="23"/>
      <c r="C164" s="45"/>
      <c r="D164" s="23"/>
      <c r="E164" s="23"/>
      <c r="F164" s="67"/>
      <c r="G164" s="66"/>
      <c r="H164" s="67"/>
      <c r="I164" s="67"/>
      <c r="J164" s="67"/>
      <c r="K164" s="67"/>
      <c r="L164" s="67"/>
      <c r="M164" s="67"/>
    </row>
    <row r="165" spans="1:13" ht="33.75" customHeight="1" outlineLevel="7">
      <c r="A165" s="125" t="s">
        <v>244</v>
      </c>
      <c r="B165" s="17" t="s">
        <v>40</v>
      </c>
      <c r="C165" s="39" t="s">
        <v>242</v>
      </c>
      <c r="D165" s="118" t="s">
        <v>23</v>
      </c>
      <c r="E165" s="17"/>
      <c r="F165" s="62">
        <f>F166+F172</f>
        <v>1873662</v>
      </c>
      <c r="G165" s="62">
        <f t="shared" ref="G165" si="56">SUM(G167:G171)</f>
        <v>0</v>
      </c>
      <c r="H165" s="62">
        <f>H166+H172</f>
        <v>551392</v>
      </c>
      <c r="I165" s="62">
        <f t="shared" ref="I165:M165" si="57">I166+I172</f>
        <v>551392</v>
      </c>
      <c r="J165" s="62">
        <f t="shared" si="57"/>
        <v>1751392</v>
      </c>
      <c r="K165" s="62">
        <f t="shared" si="57"/>
        <v>0</v>
      </c>
      <c r="L165" s="62">
        <f t="shared" si="57"/>
        <v>0</v>
      </c>
      <c r="M165" s="62">
        <f t="shared" si="57"/>
        <v>1714286</v>
      </c>
    </row>
    <row r="166" spans="1:13" outlineLevel="7">
      <c r="A166" s="5" t="s">
        <v>197</v>
      </c>
      <c r="B166" s="185"/>
      <c r="C166" s="112"/>
      <c r="D166" s="122"/>
      <c r="E166" s="35"/>
      <c r="F166" s="169">
        <f>SUM(F167:F171)</f>
        <v>1873662</v>
      </c>
      <c r="G166" s="169">
        <f t="shared" ref="G166:M166" si="58">SUM(G167:G171)</f>
        <v>0</v>
      </c>
      <c r="H166" s="169">
        <f t="shared" si="58"/>
        <v>0</v>
      </c>
      <c r="I166" s="169">
        <f t="shared" si="58"/>
        <v>0</v>
      </c>
      <c r="J166" s="169">
        <f t="shared" si="58"/>
        <v>0</v>
      </c>
      <c r="K166" s="169">
        <f t="shared" si="58"/>
        <v>0</v>
      </c>
      <c r="L166" s="169">
        <f t="shared" si="58"/>
        <v>0</v>
      </c>
      <c r="M166" s="169">
        <f t="shared" si="58"/>
        <v>0</v>
      </c>
    </row>
    <row r="167" spans="1:13" outlineLevel="7">
      <c r="A167" s="8" t="s">
        <v>186</v>
      </c>
      <c r="B167" s="161" t="s">
        <v>40</v>
      </c>
      <c r="C167" s="88" t="s">
        <v>242</v>
      </c>
      <c r="D167" s="162" t="s">
        <v>23</v>
      </c>
      <c r="E167" s="23" t="s">
        <v>191</v>
      </c>
      <c r="F167" s="67">
        <v>1297135</v>
      </c>
      <c r="G167" s="66"/>
      <c r="H167" s="67"/>
      <c r="I167" s="67"/>
      <c r="J167" s="67"/>
      <c r="K167" s="67"/>
      <c r="L167" s="67"/>
      <c r="M167" s="67"/>
    </row>
    <row r="168" spans="1:13" outlineLevel="7">
      <c r="A168" s="8" t="s">
        <v>187</v>
      </c>
      <c r="B168" s="161" t="s">
        <v>40</v>
      </c>
      <c r="C168" s="88" t="s">
        <v>242</v>
      </c>
      <c r="D168" s="162" t="s">
        <v>23</v>
      </c>
      <c r="E168" s="23" t="s">
        <v>88</v>
      </c>
      <c r="F168" s="67">
        <v>482847</v>
      </c>
      <c r="G168" s="66"/>
      <c r="H168" s="67"/>
      <c r="I168" s="67"/>
      <c r="J168" s="67"/>
      <c r="K168" s="67"/>
      <c r="L168" s="67"/>
      <c r="M168" s="67"/>
    </row>
    <row r="169" spans="1:13" outlineLevel="7">
      <c r="A169" s="8" t="s">
        <v>188</v>
      </c>
      <c r="B169" s="161" t="s">
        <v>40</v>
      </c>
      <c r="C169" s="88" t="s">
        <v>242</v>
      </c>
      <c r="D169" s="162" t="s">
        <v>23</v>
      </c>
      <c r="E169" s="23" t="s">
        <v>50</v>
      </c>
      <c r="F169" s="67"/>
      <c r="G169" s="66"/>
      <c r="H169" s="67"/>
      <c r="I169" s="67"/>
      <c r="J169" s="67"/>
      <c r="K169" s="67"/>
      <c r="L169" s="67"/>
      <c r="M169" s="67"/>
    </row>
    <row r="170" spans="1:13" outlineLevel="7">
      <c r="A170" s="53" t="s">
        <v>243</v>
      </c>
      <c r="B170" s="182" t="s">
        <v>40</v>
      </c>
      <c r="C170" s="88" t="s">
        <v>242</v>
      </c>
      <c r="D170" s="182" t="s">
        <v>23</v>
      </c>
      <c r="E170" s="100" t="s">
        <v>88</v>
      </c>
      <c r="F170" s="67"/>
      <c r="G170" s="66"/>
      <c r="H170" s="67"/>
      <c r="I170" s="67"/>
      <c r="J170" s="67"/>
      <c r="K170" s="67"/>
      <c r="L170" s="67"/>
      <c r="M170" s="67"/>
    </row>
    <row r="171" spans="1:13" outlineLevel="7">
      <c r="A171" s="8" t="s">
        <v>189</v>
      </c>
      <c r="B171" s="161" t="s">
        <v>40</v>
      </c>
      <c r="C171" s="88" t="s">
        <v>242</v>
      </c>
      <c r="D171" s="162" t="s">
        <v>23</v>
      </c>
      <c r="E171" s="23" t="s">
        <v>88</v>
      </c>
      <c r="F171" s="67">
        <v>93680</v>
      </c>
      <c r="G171" s="66"/>
      <c r="H171" s="67"/>
      <c r="I171" s="67"/>
      <c r="J171" s="67"/>
      <c r="K171" s="67"/>
      <c r="L171" s="67"/>
      <c r="M171" s="67"/>
    </row>
    <row r="172" spans="1:13" ht="30" customHeight="1" outlineLevel="7">
      <c r="A172" s="5" t="s">
        <v>264</v>
      </c>
      <c r="B172" s="185"/>
      <c r="C172" s="112"/>
      <c r="D172" s="122"/>
      <c r="E172" s="35"/>
      <c r="F172" s="169">
        <f>SUM(F173:F177)</f>
        <v>0</v>
      </c>
      <c r="G172" s="169">
        <f t="shared" ref="G172:M172" si="59">SUM(G173:G177)</f>
        <v>0</v>
      </c>
      <c r="H172" s="169">
        <f t="shared" si="59"/>
        <v>551392</v>
      </c>
      <c r="I172" s="169">
        <f t="shared" si="59"/>
        <v>551392</v>
      </c>
      <c r="J172" s="169">
        <f t="shared" si="59"/>
        <v>1751392</v>
      </c>
      <c r="K172" s="169">
        <f t="shared" si="59"/>
        <v>0</v>
      </c>
      <c r="L172" s="169">
        <f t="shared" si="59"/>
        <v>0</v>
      </c>
      <c r="M172" s="207">
        <f t="shared" si="59"/>
        <v>1714286</v>
      </c>
    </row>
    <row r="173" spans="1:13" outlineLevel="7">
      <c r="A173" s="8" t="s">
        <v>186</v>
      </c>
      <c r="B173" s="161" t="s">
        <v>40</v>
      </c>
      <c r="C173" s="88" t="s">
        <v>242</v>
      </c>
      <c r="D173" s="162" t="s">
        <v>23</v>
      </c>
      <c r="E173" s="23" t="s">
        <v>191</v>
      </c>
      <c r="F173" s="67"/>
      <c r="G173" s="66"/>
      <c r="H173" s="67"/>
      <c r="I173" s="67"/>
      <c r="J173" s="67">
        <v>1200000</v>
      </c>
      <c r="K173" s="67"/>
      <c r="L173" s="67"/>
      <c r="M173" s="208">
        <v>1200000</v>
      </c>
    </row>
    <row r="174" spans="1:13" outlineLevel="7">
      <c r="A174" s="8" t="s">
        <v>187</v>
      </c>
      <c r="B174" s="161" t="s">
        <v>40</v>
      </c>
      <c r="C174" s="88" t="s">
        <v>242</v>
      </c>
      <c r="D174" s="162" t="s">
        <v>23</v>
      </c>
      <c r="E174" s="23" t="s">
        <v>88</v>
      </c>
      <c r="F174" s="67"/>
      <c r="G174" s="66"/>
      <c r="H174" s="67">
        <v>533012</v>
      </c>
      <c r="I174" s="67">
        <v>533012</v>
      </c>
      <c r="J174" s="67">
        <v>533012</v>
      </c>
      <c r="K174" s="67"/>
      <c r="L174" s="67"/>
      <c r="M174" s="208">
        <v>497143</v>
      </c>
    </row>
    <row r="175" spans="1:13" outlineLevel="7">
      <c r="A175" s="8" t="s">
        <v>188</v>
      </c>
      <c r="B175" s="161" t="s">
        <v>40</v>
      </c>
      <c r="C175" s="88" t="s">
        <v>242</v>
      </c>
      <c r="D175" s="162" t="s">
        <v>23</v>
      </c>
      <c r="E175" s="23" t="s">
        <v>50</v>
      </c>
      <c r="F175" s="67"/>
      <c r="G175" s="66"/>
      <c r="H175" s="67"/>
      <c r="I175" s="67"/>
      <c r="J175" s="67"/>
      <c r="K175" s="67"/>
      <c r="L175" s="67"/>
      <c r="M175" s="208"/>
    </row>
    <row r="176" spans="1:13" outlineLevel="7">
      <c r="A176" s="53" t="s">
        <v>243</v>
      </c>
      <c r="B176" s="182" t="s">
        <v>40</v>
      </c>
      <c r="C176" s="88" t="s">
        <v>242</v>
      </c>
      <c r="D176" s="182" t="s">
        <v>23</v>
      </c>
      <c r="E176" s="100" t="s">
        <v>88</v>
      </c>
      <c r="F176" s="67"/>
      <c r="G176" s="66"/>
      <c r="H176" s="67">
        <v>18380</v>
      </c>
      <c r="I176" s="67">
        <v>18380</v>
      </c>
      <c r="J176" s="67">
        <v>18380</v>
      </c>
      <c r="K176" s="67"/>
      <c r="L176" s="67"/>
      <c r="M176" s="208">
        <v>17143</v>
      </c>
    </row>
    <row r="177" spans="1:13" outlineLevel="7">
      <c r="A177" s="8" t="s">
        <v>189</v>
      </c>
      <c r="B177" s="161" t="s">
        <v>40</v>
      </c>
      <c r="C177" s="88" t="s">
        <v>242</v>
      </c>
      <c r="D177" s="162" t="s">
        <v>23</v>
      </c>
      <c r="E177" s="23" t="s">
        <v>88</v>
      </c>
      <c r="F177" s="67"/>
      <c r="G177" s="66"/>
      <c r="H177" s="67"/>
      <c r="I177" s="67"/>
      <c r="J177" s="67"/>
      <c r="K177" s="67"/>
      <c r="L177" s="67"/>
      <c r="M177" s="67"/>
    </row>
    <row r="178" spans="1:13" ht="31.5" outlineLevel="7">
      <c r="A178" s="125" t="s">
        <v>190</v>
      </c>
      <c r="B178" s="17" t="s">
        <v>40</v>
      </c>
      <c r="C178" s="39"/>
      <c r="D178" s="118" t="s">
        <v>23</v>
      </c>
      <c r="E178" s="35"/>
      <c r="F178" s="172">
        <f t="shared" ref="F178:G178" si="60">F179+F184</f>
        <v>775345.20000000007</v>
      </c>
      <c r="G178" s="62">
        <f t="shared" si="60"/>
        <v>627111.92999999993</v>
      </c>
      <c r="H178" s="62">
        <f>H179+H184</f>
        <v>40519</v>
      </c>
      <c r="I178" s="62">
        <f t="shared" ref="I178:M178" si="61">I179+I184</f>
        <v>0</v>
      </c>
      <c r="J178" s="62">
        <f t="shared" si="61"/>
        <v>0</v>
      </c>
      <c r="K178" s="62">
        <f t="shared" si="61"/>
        <v>110380</v>
      </c>
      <c r="L178" s="62">
        <f t="shared" si="61"/>
        <v>0</v>
      </c>
      <c r="M178" s="62">
        <f t="shared" si="61"/>
        <v>0</v>
      </c>
    </row>
    <row r="179" spans="1:13" outlineLevel="7">
      <c r="A179" s="8" t="s">
        <v>201</v>
      </c>
      <c r="B179" s="117"/>
      <c r="C179" s="45"/>
      <c r="D179" s="101"/>
      <c r="E179" s="23"/>
      <c r="F179" s="67">
        <f t="shared" ref="F179:G179" si="62">SUM(F180:F183)</f>
        <v>775345.20000000007</v>
      </c>
      <c r="G179" s="67">
        <f t="shared" si="62"/>
        <v>627111.92999999993</v>
      </c>
      <c r="H179" s="67">
        <f>SUM(H180:H183)</f>
        <v>0</v>
      </c>
      <c r="I179" s="67">
        <f>SUM(I180:I183)</f>
        <v>0</v>
      </c>
      <c r="J179" s="67">
        <f t="shared" ref="J179" si="63">SUM(J180:J183)</f>
        <v>0</v>
      </c>
      <c r="K179" s="67">
        <f>SUM(K180:K183)</f>
        <v>0</v>
      </c>
      <c r="L179" s="67">
        <f>SUM(L180:L183)</f>
        <v>0</v>
      </c>
      <c r="M179" s="67">
        <f t="shared" ref="M179" si="64">SUM(M180:M183)</f>
        <v>0</v>
      </c>
    </row>
    <row r="180" spans="1:13" outlineLevel="7">
      <c r="A180" s="8" t="s">
        <v>186</v>
      </c>
      <c r="B180" s="35" t="s">
        <v>40</v>
      </c>
      <c r="C180" s="88" t="s">
        <v>234</v>
      </c>
      <c r="D180" s="122" t="s">
        <v>23</v>
      </c>
      <c r="E180" s="23" t="s">
        <v>191</v>
      </c>
      <c r="F180" s="67">
        <v>697810.68</v>
      </c>
      <c r="G180" s="66">
        <v>564400.73</v>
      </c>
      <c r="H180" s="67"/>
      <c r="I180" s="67"/>
      <c r="J180" s="67"/>
      <c r="K180" s="67"/>
      <c r="L180" s="67"/>
      <c r="M180" s="67"/>
    </row>
    <row r="181" spans="1:13" outlineLevel="7">
      <c r="A181" s="8" t="s">
        <v>187</v>
      </c>
      <c r="B181" s="35" t="s">
        <v>40</v>
      </c>
      <c r="C181" s="88" t="s">
        <v>234</v>
      </c>
      <c r="D181" s="122" t="s">
        <v>23</v>
      </c>
      <c r="E181" s="23" t="s">
        <v>88</v>
      </c>
      <c r="F181" s="67">
        <v>38767.26</v>
      </c>
      <c r="G181" s="66">
        <v>31355.599999999999</v>
      </c>
      <c r="H181" s="67"/>
      <c r="I181" s="67"/>
      <c r="J181" s="67"/>
      <c r="K181" s="67"/>
      <c r="L181" s="67"/>
      <c r="M181" s="67"/>
    </row>
    <row r="182" spans="1:13" outlineLevel="7">
      <c r="A182" s="8" t="s">
        <v>188</v>
      </c>
      <c r="B182" s="35" t="s">
        <v>40</v>
      </c>
      <c r="C182" s="88" t="s">
        <v>234</v>
      </c>
      <c r="D182" s="122" t="s">
        <v>23</v>
      </c>
      <c r="E182" s="23" t="s">
        <v>50</v>
      </c>
      <c r="F182" s="67"/>
      <c r="G182" s="66"/>
      <c r="H182" s="67"/>
      <c r="I182" s="67"/>
      <c r="J182" s="67"/>
      <c r="K182" s="67"/>
      <c r="L182" s="67"/>
      <c r="M182" s="67"/>
    </row>
    <row r="183" spans="1:13" outlineLevel="7">
      <c r="A183" s="8" t="s">
        <v>189</v>
      </c>
      <c r="B183" s="35" t="s">
        <v>40</v>
      </c>
      <c r="C183" s="88" t="s">
        <v>234</v>
      </c>
      <c r="D183" s="122" t="s">
        <v>23</v>
      </c>
      <c r="E183" s="23" t="s">
        <v>88</v>
      </c>
      <c r="F183" s="67">
        <v>38767.26</v>
      </c>
      <c r="G183" s="66">
        <v>31355.599999999999</v>
      </c>
      <c r="H183" s="67"/>
      <c r="I183" s="67"/>
      <c r="J183" s="67"/>
      <c r="K183" s="67"/>
      <c r="L183" s="67"/>
      <c r="M183" s="67"/>
    </row>
    <row r="184" spans="1:13" outlineLevel="7">
      <c r="A184" s="8" t="s">
        <v>202</v>
      </c>
      <c r="B184" s="117"/>
      <c r="C184" s="45"/>
      <c r="D184" s="101"/>
      <c r="E184" s="23"/>
      <c r="F184" s="67">
        <f t="shared" ref="F184" si="65">SUM(F185:F189)</f>
        <v>0</v>
      </c>
      <c r="G184" s="66"/>
      <c r="H184" s="67">
        <f>SUM(H185:H189)</f>
        <v>40519</v>
      </c>
      <c r="I184" s="67">
        <f t="shared" ref="I184" si="66">SUM(I185:I189)</f>
        <v>0</v>
      </c>
      <c r="J184" s="67">
        <f>SUM(J185:J189)</f>
        <v>0</v>
      </c>
      <c r="K184" s="67">
        <f>SUM(K185:K189)</f>
        <v>110380</v>
      </c>
      <c r="L184" s="67">
        <f t="shared" ref="L184" si="67">SUM(L185:L189)</f>
        <v>0</v>
      </c>
      <c r="M184" s="67">
        <f>SUM(M185:M189)</f>
        <v>0</v>
      </c>
    </row>
    <row r="185" spans="1:13" outlineLevel="7">
      <c r="A185" s="8" t="s">
        <v>186</v>
      </c>
      <c r="B185" s="35" t="s">
        <v>40</v>
      </c>
      <c r="C185" s="88" t="s">
        <v>235</v>
      </c>
      <c r="D185" s="122" t="s">
        <v>23</v>
      </c>
      <c r="E185" s="23" t="s">
        <v>191</v>
      </c>
      <c r="F185" s="67"/>
      <c r="G185" s="66"/>
      <c r="H185" s="67"/>
      <c r="I185" s="67"/>
      <c r="J185" s="67"/>
      <c r="K185" s="67"/>
      <c r="L185" s="67"/>
      <c r="M185" s="67"/>
    </row>
    <row r="186" spans="1:13" outlineLevel="7">
      <c r="A186" s="8" t="s">
        <v>187</v>
      </c>
      <c r="B186" s="35" t="s">
        <v>40</v>
      </c>
      <c r="C186" s="88" t="s">
        <v>235</v>
      </c>
      <c r="D186" s="122" t="s">
        <v>23</v>
      </c>
      <c r="E186" s="23" t="s">
        <v>88</v>
      </c>
      <c r="F186" s="67"/>
      <c r="G186" s="66"/>
      <c r="H186" s="67"/>
      <c r="I186" s="67"/>
      <c r="J186" s="67"/>
      <c r="K186" s="67">
        <v>69861</v>
      </c>
      <c r="L186" s="67"/>
      <c r="M186" s="67"/>
    </row>
    <row r="187" spans="1:13" outlineLevel="7">
      <c r="A187" s="8" t="s">
        <v>188</v>
      </c>
      <c r="B187" s="35" t="s">
        <v>40</v>
      </c>
      <c r="C187" s="88" t="s">
        <v>235</v>
      </c>
      <c r="D187" s="122" t="s">
        <v>23</v>
      </c>
      <c r="E187" s="23" t="s">
        <v>50</v>
      </c>
      <c r="F187" s="67"/>
      <c r="G187" s="66"/>
      <c r="H187" s="67"/>
      <c r="I187" s="67"/>
      <c r="J187" s="67"/>
      <c r="K187" s="67"/>
      <c r="L187" s="67"/>
      <c r="M187" s="67"/>
    </row>
    <row r="188" spans="1:13" outlineLevel="7">
      <c r="A188" s="8" t="s">
        <v>243</v>
      </c>
      <c r="B188" s="35" t="s">
        <v>40</v>
      </c>
      <c r="C188" s="88" t="s">
        <v>235</v>
      </c>
      <c r="D188" s="122" t="s">
        <v>23</v>
      </c>
      <c r="E188" s="23" t="s">
        <v>88</v>
      </c>
      <c r="F188" s="67"/>
      <c r="G188" s="66"/>
      <c r="H188" s="67">
        <v>40519</v>
      </c>
      <c r="I188" s="67"/>
      <c r="J188" s="67"/>
      <c r="K188" s="67">
        <v>40519</v>
      </c>
      <c r="L188" s="67"/>
      <c r="M188" s="67"/>
    </row>
    <row r="189" spans="1:13" outlineLevel="7">
      <c r="A189" s="8" t="s">
        <v>189</v>
      </c>
      <c r="B189" s="35" t="s">
        <v>40</v>
      </c>
      <c r="C189" s="88" t="s">
        <v>235</v>
      </c>
      <c r="D189" s="122" t="s">
        <v>23</v>
      </c>
      <c r="E189" s="23" t="s">
        <v>88</v>
      </c>
      <c r="F189" s="67"/>
      <c r="G189" s="66"/>
      <c r="H189" s="67"/>
      <c r="I189" s="67"/>
      <c r="J189" s="67"/>
      <c r="K189" s="67"/>
      <c r="L189" s="67"/>
      <c r="M189" s="67"/>
    </row>
    <row r="190" spans="1:13" ht="25.5" customHeight="1" outlineLevel="7">
      <c r="A190" s="149" t="s">
        <v>183</v>
      </c>
      <c r="B190" s="150"/>
      <c r="C190" s="151"/>
      <c r="D190" s="150"/>
      <c r="E190" s="150"/>
      <c r="F190" s="152">
        <f>F191</f>
        <v>32943</v>
      </c>
      <c r="G190" s="152">
        <f t="shared" ref="G190:M190" si="68">G191</f>
        <v>26010</v>
      </c>
      <c r="H190" s="152">
        <f t="shared" si="68"/>
        <v>31600</v>
      </c>
      <c r="I190" s="152">
        <f t="shared" si="68"/>
        <v>31600</v>
      </c>
      <c r="J190" s="152">
        <f t="shared" si="68"/>
        <v>31600</v>
      </c>
      <c r="K190" s="152">
        <f t="shared" si="68"/>
        <v>31600</v>
      </c>
      <c r="L190" s="152">
        <f t="shared" si="68"/>
        <v>31600</v>
      </c>
      <c r="M190" s="152">
        <f t="shared" si="68"/>
        <v>31600</v>
      </c>
    </row>
    <row r="191" spans="1:13">
      <c r="A191" s="146" t="s">
        <v>52</v>
      </c>
      <c r="B191" s="147"/>
      <c r="C191" s="148"/>
      <c r="D191" s="147"/>
      <c r="E191" s="147"/>
      <c r="F191" s="76">
        <f t="shared" ref="F191:M191" si="69">F192</f>
        <v>32943</v>
      </c>
      <c r="G191" s="76">
        <f t="shared" si="69"/>
        <v>26010</v>
      </c>
      <c r="H191" s="76">
        <f t="shared" si="69"/>
        <v>31600</v>
      </c>
      <c r="I191" s="76">
        <f t="shared" si="69"/>
        <v>31600</v>
      </c>
      <c r="J191" s="76">
        <f t="shared" si="69"/>
        <v>31600</v>
      </c>
      <c r="K191" s="76">
        <f t="shared" si="69"/>
        <v>31600</v>
      </c>
      <c r="L191" s="76">
        <f t="shared" si="69"/>
        <v>31600</v>
      </c>
      <c r="M191" s="76">
        <f t="shared" si="69"/>
        <v>31600</v>
      </c>
    </row>
    <row r="192" spans="1:13" ht="25.5">
      <c r="A192" s="7" t="s">
        <v>53</v>
      </c>
      <c r="B192" s="17" t="s">
        <v>54</v>
      </c>
      <c r="C192" s="18"/>
      <c r="D192" s="17"/>
      <c r="E192" s="17"/>
      <c r="F192" s="62">
        <f t="shared" ref="F192:M192" si="70">F193+F194+F195+F198</f>
        <v>32943</v>
      </c>
      <c r="G192" s="62">
        <f t="shared" si="70"/>
        <v>26010</v>
      </c>
      <c r="H192" s="62">
        <f t="shared" si="70"/>
        <v>31600</v>
      </c>
      <c r="I192" s="62">
        <f t="shared" si="70"/>
        <v>31600</v>
      </c>
      <c r="J192" s="62">
        <f t="shared" si="70"/>
        <v>31600</v>
      </c>
      <c r="K192" s="62">
        <f t="shared" si="70"/>
        <v>31600</v>
      </c>
      <c r="L192" s="62">
        <f t="shared" si="70"/>
        <v>31600</v>
      </c>
      <c r="M192" s="62">
        <f t="shared" si="70"/>
        <v>31600</v>
      </c>
    </row>
    <row r="193" spans="1:13">
      <c r="A193" s="4" t="s">
        <v>55</v>
      </c>
      <c r="B193" s="19" t="s">
        <v>54</v>
      </c>
      <c r="C193" s="46" t="s">
        <v>69</v>
      </c>
      <c r="D193" s="19" t="s">
        <v>18</v>
      </c>
      <c r="E193" s="19" t="s">
        <v>56</v>
      </c>
      <c r="F193" s="64">
        <v>25302</v>
      </c>
      <c r="G193" s="65">
        <v>19980</v>
      </c>
      <c r="H193" s="64">
        <v>24270</v>
      </c>
      <c r="I193" s="64">
        <v>24270</v>
      </c>
      <c r="J193" s="64">
        <v>24270</v>
      </c>
      <c r="K193" s="64">
        <v>24270</v>
      </c>
      <c r="L193" s="64">
        <v>24270</v>
      </c>
      <c r="M193" s="64">
        <v>24270</v>
      </c>
    </row>
    <row r="194" spans="1:13">
      <c r="A194" s="4" t="s">
        <v>57</v>
      </c>
      <c r="B194" s="19" t="s">
        <v>54</v>
      </c>
      <c r="C194" s="46" t="s">
        <v>69</v>
      </c>
      <c r="D194" s="19" t="s">
        <v>63</v>
      </c>
      <c r="E194" s="19" t="s">
        <v>56</v>
      </c>
      <c r="F194" s="64">
        <v>7641</v>
      </c>
      <c r="G194" s="65">
        <v>6030</v>
      </c>
      <c r="H194" s="64">
        <v>7330</v>
      </c>
      <c r="I194" s="64">
        <v>7330</v>
      </c>
      <c r="J194" s="64">
        <v>7330</v>
      </c>
      <c r="K194" s="64">
        <v>7330</v>
      </c>
      <c r="L194" s="64">
        <v>7330</v>
      </c>
      <c r="M194" s="64">
        <v>7330</v>
      </c>
    </row>
    <row r="195" spans="1:13" ht="25.5">
      <c r="A195" s="4" t="s">
        <v>80</v>
      </c>
      <c r="B195" s="19" t="s">
        <v>54</v>
      </c>
      <c r="C195" s="46" t="s">
        <v>69</v>
      </c>
      <c r="D195" s="19" t="s">
        <v>21</v>
      </c>
      <c r="E195" s="19" t="s">
        <v>56</v>
      </c>
      <c r="F195" s="65">
        <f t="shared" ref="F195" si="71">SUM(F196:F197)</f>
        <v>0</v>
      </c>
      <c r="G195" s="65">
        <f t="shared" ref="G195:M195" si="72">SUM(G196:G197)</f>
        <v>0</v>
      </c>
      <c r="H195" s="65">
        <f t="shared" si="72"/>
        <v>0</v>
      </c>
      <c r="I195" s="65">
        <f t="shared" si="72"/>
        <v>0</v>
      </c>
      <c r="J195" s="65">
        <f t="shared" si="72"/>
        <v>0</v>
      </c>
      <c r="K195" s="65">
        <f t="shared" si="72"/>
        <v>0</v>
      </c>
      <c r="L195" s="65">
        <f t="shared" si="72"/>
        <v>0</v>
      </c>
      <c r="M195" s="65">
        <f t="shared" si="72"/>
        <v>0</v>
      </c>
    </row>
    <row r="196" spans="1:13">
      <c r="A196" s="4" t="s">
        <v>184</v>
      </c>
      <c r="B196" s="19"/>
      <c r="C196" s="46"/>
      <c r="D196" s="19"/>
      <c r="E196" s="19"/>
      <c r="F196" s="64"/>
      <c r="G196" s="65"/>
      <c r="H196" s="64"/>
      <c r="I196" s="64"/>
      <c r="J196" s="64"/>
      <c r="K196" s="64"/>
      <c r="L196" s="64"/>
      <c r="M196" s="64"/>
    </row>
    <row r="197" spans="1:13">
      <c r="A197" s="4" t="s">
        <v>185</v>
      </c>
      <c r="B197" s="19"/>
      <c r="C197" s="46"/>
      <c r="D197" s="19"/>
      <c r="E197" s="19"/>
      <c r="F197" s="64"/>
      <c r="G197" s="65"/>
      <c r="H197" s="64"/>
      <c r="I197" s="64"/>
      <c r="J197" s="64"/>
      <c r="K197" s="64"/>
      <c r="L197" s="64"/>
      <c r="M197" s="64"/>
    </row>
    <row r="198" spans="1:13">
      <c r="A198" s="4" t="s">
        <v>93</v>
      </c>
      <c r="B198" s="19" t="s">
        <v>54</v>
      </c>
      <c r="C198" s="46" t="s">
        <v>69</v>
      </c>
      <c r="D198" s="19" t="s">
        <v>23</v>
      </c>
      <c r="E198" s="19" t="s">
        <v>56</v>
      </c>
      <c r="F198" s="65">
        <f t="shared" ref="F198:M198" si="73">SUM(F199:F203)</f>
        <v>0</v>
      </c>
      <c r="G198" s="65">
        <f t="shared" si="73"/>
        <v>0</v>
      </c>
      <c r="H198" s="65">
        <f t="shared" si="73"/>
        <v>0</v>
      </c>
      <c r="I198" s="65">
        <f t="shared" si="73"/>
        <v>0</v>
      </c>
      <c r="J198" s="65">
        <f t="shared" si="73"/>
        <v>0</v>
      </c>
      <c r="K198" s="65">
        <f t="shared" si="73"/>
        <v>0</v>
      </c>
      <c r="L198" s="65">
        <f t="shared" si="73"/>
        <v>0</v>
      </c>
      <c r="M198" s="65">
        <f t="shared" si="73"/>
        <v>0</v>
      </c>
    </row>
    <row r="199" spans="1:13">
      <c r="A199" s="4" t="s">
        <v>103</v>
      </c>
      <c r="B199" s="19"/>
      <c r="C199" s="46"/>
      <c r="D199" s="19"/>
      <c r="E199" s="19"/>
      <c r="F199" s="64"/>
      <c r="G199" s="65"/>
      <c r="H199" s="64"/>
      <c r="I199" s="64"/>
      <c r="J199" s="64"/>
      <c r="K199" s="64"/>
      <c r="L199" s="64"/>
      <c r="M199" s="64"/>
    </row>
    <row r="200" spans="1:13">
      <c r="A200" s="4" t="s">
        <v>58</v>
      </c>
      <c r="B200" s="19"/>
      <c r="C200" s="46"/>
      <c r="D200" s="19"/>
      <c r="E200" s="19"/>
      <c r="F200" s="64"/>
      <c r="G200" s="65"/>
      <c r="H200" s="64"/>
      <c r="I200" s="64"/>
      <c r="J200" s="64"/>
      <c r="K200" s="64"/>
      <c r="L200" s="64"/>
      <c r="M200" s="64"/>
    </row>
    <row r="201" spans="1:13">
      <c r="A201" s="4" t="s">
        <v>59</v>
      </c>
      <c r="B201" s="19"/>
      <c r="C201" s="46"/>
      <c r="D201" s="19"/>
      <c r="E201" s="19"/>
      <c r="F201" s="64"/>
      <c r="G201" s="65"/>
      <c r="H201" s="64"/>
      <c r="I201" s="64"/>
      <c r="J201" s="64"/>
      <c r="K201" s="64"/>
      <c r="L201" s="64"/>
      <c r="M201" s="64"/>
    </row>
    <row r="202" spans="1:13">
      <c r="A202" s="4" t="s">
        <v>60</v>
      </c>
      <c r="B202" s="19"/>
      <c r="C202" s="46"/>
      <c r="D202" s="19"/>
      <c r="E202" s="19"/>
      <c r="F202" s="64"/>
      <c r="G202" s="65"/>
      <c r="H202" s="64"/>
      <c r="I202" s="64"/>
      <c r="J202" s="64"/>
      <c r="K202" s="64"/>
      <c r="L202" s="64"/>
      <c r="M202" s="64"/>
    </row>
    <row r="203" spans="1:13">
      <c r="A203" s="4" t="s">
        <v>61</v>
      </c>
      <c r="B203" s="19"/>
      <c r="C203" s="46"/>
      <c r="D203" s="19"/>
      <c r="E203" s="19"/>
      <c r="F203" s="64"/>
      <c r="G203" s="65"/>
      <c r="H203" s="64"/>
      <c r="I203" s="64"/>
      <c r="J203" s="64"/>
      <c r="K203" s="64"/>
      <c r="L203" s="64"/>
      <c r="M203" s="64"/>
    </row>
    <row r="204" spans="1:13">
      <c r="F204" s="6"/>
      <c r="G204" s="6"/>
      <c r="H204" s="6"/>
      <c r="I204" s="6"/>
      <c r="J204" s="6"/>
      <c r="K204" s="6"/>
      <c r="L204" s="6"/>
      <c r="M204" s="6"/>
    </row>
    <row r="205" spans="1:13">
      <c r="A205" s="13" t="s">
        <v>104</v>
      </c>
      <c r="F205" s="6"/>
      <c r="G205" s="6"/>
      <c r="H205" s="6"/>
      <c r="I205" s="6"/>
      <c r="J205" s="6"/>
      <c r="K205" s="6"/>
      <c r="L205" s="6"/>
      <c r="M205" s="6"/>
    </row>
    <row r="206" spans="1:13">
      <c r="F206" s="6"/>
      <c r="G206" s="6"/>
      <c r="H206" s="6"/>
      <c r="I206" s="6"/>
      <c r="J206" s="6"/>
      <c r="K206" s="6"/>
      <c r="L206" s="6"/>
      <c r="M206" s="6"/>
    </row>
    <row r="207" spans="1:13">
      <c r="A207" s="13" t="s">
        <v>105</v>
      </c>
      <c r="F207" s="6"/>
      <c r="G207" s="6"/>
      <c r="H207" s="6"/>
      <c r="I207" s="6"/>
      <c r="J207" s="6"/>
      <c r="K207" s="6"/>
      <c r="L207" s="6"/>
      <c r="M207" s="6"/>
    </row>
    <row r="208" spans="1:13">
      <c r="F208" s="6"/>
      <c r="G208" s="6"/>
      <c r="H208" s="6"/>
      <c r="I208" s="6"/>
      <c r="J208" s="6"/>
      <c r="K208" s="6"/>
      <c r="L208" s="6"/>
      <c r="M208" s="6"/>
    </row>
    <row r="209" spans="6:13">
      <c r="F209" s="6"/>
      <c r="G209" s="6"/>
      <c r="H209" s="6"/>
      <c r="I209" s="6"/>
      <c r="J209" s="6"/>
      <c r="K209" s="6"/>
      <c r="L209" s="6"/>
      <c r="M209" s="6"/>
    </row>
    <row r="210" spans="6:13">
      <c r="F210" s="6"/>
      <c r="G210" s="6"/>
      <c r="H210" s="6"/>
      <c r="I210" s="6"/>
      <c r="J210" s="6"/>
      <c r="K210" s="6"/>
      <c r="L210" s="6"/>
      <c r="M210" s="6"/>
    </row>
    <row r="211" spans="6:13">
      <c r="F211" s="6"/>
      <c r="G211" s="6"/>
      <c r="H211" s="6"/>
      <c r="I211" s="6"/>
      <c r="J211" s="6"/>
      <c r="K211" s="6"/>
      <c r="L211" s="6"/>
      <c r="M211" s="6"/>
    </row>
    <row r="212" spans="6:13">
      <c r="F212" s="6"/>
      <c r="G212" s="6"/>
      <c r="H212" s="6"/>
      <c r="I212" s="6"/>
      <c r="J212" s="6"/>
      <c r="K212" s="6"/>
      <c r="L212" s="6"/>
      <c r="M212" s="6"/>
    </row>
    <row r="213" spans="6:13">
      <c r="F213" s="6"/>
      <c r="G213" s="6"/>
      <c r="H213" s="6"/>
      <c r="I213" s="6"/>
      <c r="J213" s="6"/>
      <c r="K213" s="6"/>
      <c r="L213" s="6"/>
      <c r="M213" s="6"/>
    </row>
    <row r="214" spans="6:13">
      <c r="F214" s="6"/>
      <c r="G214" s="6"/>
      <c r="H214" s="6"/>
      <c r="I214" s="6"/>
      <c r="J214" s="6"/>
      <c r="K214" s="6"/>
      <c r="L214" s="6"/>
      <c r="M214" s="6"/>
    </row>
    <row r="215" spans="6:13">
      <c r="F215" s="6"/>
      <c r="G215" s="6"/>
      <c r="H215" s="6"/>
      <c r="I215" s="6"/>
      <c r="J215" s="6"/>
      <c r="K215" s="6"/>
      <c r="L215" s="6"/>
      <c r="M215" s="6"/>
    </row>
    <row r="216" spans="6:13">
      <c r="F216" s="6"/>
      <c r="G216" s="6"/>
      <c r="H216" s="6"/>
      <c r="I216" s="6"/>
      <c r="J216" s="6"/>
      <c r="K216" s="6"/>
      <c r="L216" s="6"/>
      <c r="M216" s="6"/>
    </row>
    <row r="217" spans="6:13">
      <c r="F217" s="6"/>
      <c r="G217" s="6"/>
      <c r="H217" s="6"/>
      <c r="I217" s="6"/>
      <c r="J217" s="6"/>
      <c r="K217" s="6"/>
      <c r="L217" s="6"/>
      <c r="M217" s="6"/>
    </row>
    <row r="218" spans="6:13">
      <c r="F218" s="6"/>
      <c r="G218" s="6"/>
      <c r="H218" s="6"/>
      <c r="I218" s="6"/>
      <c r="J218" s="6"/>
      <c r="K218" s="6"/>
      <c r="L218" s="6"/>
      <c r="M218" s="6"/>
    </row>
    <row r="219" spans="6:13">
      <c r="F219" s="6"/>
      <c r="G219" s="6"/>
      <c r="H219" s="6"/>
      <c r="I219" s="6"/>
      <c r="J219" s="6"/>
      <c r="K219" s="6"/>
      <c r="L219" s="6"/>
      <c r="M219" s="6"/>
    </row>
    <row r="220" spans="6:13">
      <c r="F220" s="6"/>
      <c r="G220" s="6"/>
      <c r="H220" s="6"/>
      <c r="I220" s="6"/>
      <c r="J220" s="6"/>
      <c r="K220" s="6"/>
      <c r="L220" s="6"/>
      <c r="M220" s="6"/>
    </row>
    <row r="221" spans="6:13">
      <c r="F221" s="6"/>
      <c r="G221" s="6"/>
      <c r="H221" s="6"/>
      <c r="I221" s="6"/>
      <c r="J221" s="6"/>
      <c r="K221" s="6"/>
      <c r="L221" s="6"/>
      <c r="M221" s="6"/>
    </row>
    <row r="222" spans="6:13">
      <c r="F222" s="6"/>
      <c r="G222" s="6"/>
      <c r="H222" s="6"/>
      <c r="I222" s="6"/>
      <c r="J222" s="6"/>
      <c r="K222" s="6"/>
      <c r="L222" s="6"/>
      <c r="M222" s="6"/>
    </row>
    <row r="223" spans="6:13">
      <c r="F223" s="6"/>
      <c r="G223" s="6"/>
      <c r="H223" s="6"/>
      <c r="I223" s="6"/>
      <c r="J223" s="6"/>
      <c r="K223" s="6"/>
      <c r="L223" s="6"/>
      <c r="M223" s="6"/>
    </row>
  </sheetData>
  <sheetProtection selectLockedCells="1" selectUnlockedCells="1"/>
  <mergeCells count="19">
    <mergeCell ref="B18:E18"/>
    <mergeCell ref="B97:E97"/>
    <mergeCell ref="B99:E99"/>
    <mergeCell ref="B109:E109"/>
    <mergeCell ref="B6:E6"/>
    <mergeCell ref="B7:E7"/>
    <mergeCell ref="B8:E8"/>
    <mergeCell ref="B11:E11"/>
    <mergeCell ref="B13:E13"/>
    <mergeCell ref="B14:E14"/>
    <mergeCell ref="A1:M1"/>
    <mergeCell ref="A2:M2"/>
    <mergeCell ref="A3:M3"/>
    <mergeCell ref="A4:A5"/>
    <mergeCell ref="B4:E4"/>
    <mergeCell ref="F4:F5"/>
    <mergeCell ref="G4:G5"/>
    <mergeCell ref="H4:J4"/>
    <mergeCell ref="K4:M4"/>
  </mergeCells>
  <pageMargins left="0.39370078740157483" right="0.19685039370078741" top="0.19685039370078741" bottom="0.19685039370078741" header="0.51181102362204722" footer="0.31496062992125984"/>
  <pageSetup paperSize="9" scale="70" firstPageNumber="0" fitToHeight="20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C17" sqref="C17"/>
    </sheetView>
  </sheetViews>
  <sheetFormatPr defaultRowHeight="15"/>
  <cols>
    <col min="1" max="1" width="34.5703125" style="171" customWidth="1"/>
    <col min="2" max="2" width="15.28515625" style="171" customWidth="1"/>
    <col min="3" max="3" width="10.85546875" style="171" customWidth="1"/>
    <col min="4" max="4" width="16.42578125" style="171" customWidth="1"/>
    <col min="5" max="5" width="17" style="171" customWidth="1"/>
    <col min="6" max="16384" width="9.140625" style="171"/>
  </cols>
  <sheetData>
    <row r="1" spans="1:5" ht="15.75">
      <c r="A1" s="233" t="s">
        <v>233</v>
      </c>
      <c r="B1" s="233"/>
      <c r="C1" s="233"/>
      <c r="D1" s="233"/>
      <c r="E1" s="233"/>
    </row>
    <row r="2" spans="1:5" ht="15.75">
      <c r="A2" s="186"/>
      <c r="B2" s="186"/>
      <c r="C2" s="186"/>
      <c r="D2" s="186"/>
      <c r="E2" s="186"/>
    </row>
    <row r="3" spans="1:5" ht="15.75">
      <c r="A3" s="186"/>
      <c r="B3" s="186"/>
      <c r="C3" s="186"/>
      <c r="D3" s="186"/>
      <c r="E3" s="186"/>
    </row>
    <row r="4" spans="1:5" ht="63">
      <c r="A4" s="187"/>
      <c r="B4" s="188" t="s">
        <v>254</v>
      </c>
      <c r="C4" s="188" t="s">
        <v>223</v>
      </c>
      <c r="D4" s="188" t="s">
        <v>224</v>
      </c>
      <c r="E4" s="188" t="s">
        <v>225</v>
      </c>
    </row>
    <row r="5" spans="1:5" ht="24.75" customHeight="1">
      <c r="A5" s="236" t="s">
        <v>253</v>
      </c>
      <c r="B5" s="237"/>
      <c r="C5" s="237"/>
      <c r="D5" s="237"/>
      <c r="E5" s="238"/>
    </row>
    <row r="6" spans="1:5" ht="15.75">
      <c r="A6" s="236" t="s">
        <v>226</v>
      </c>
      <c r="B6" s="237"/>
      <c r="C6" s="237"/>
      <c r="D6" s="237"/>
      <c r="E6" s="238"/>
    </row>
    <row r="7" spans="1:5" ht="15.75">
      <c r="A7" s="189" t="s">
        <v>227</v>
      </c>
      <c r="B7" s="190">
        <v>10823</v>
      </c>
      <c r="C7" s="191">
        <v>37</v>
      </c>
      <c r="D7" s="191">
        <f>B7*C7</f>
        <v>400451</v>
      </c>
      <c r="E7" s="192">
        <f>D7*30.2%</f>
        <v>120936.20199999999</v>
      </c>
    </row>
    <row r="8" spans="1:5" ht="15.75">
      <c r="A8" s="236" t="s">
        <v>228</v>
      </c>
      <c r="B8" s="237"/>
      <c r="C8" s="237"/>
      <c r="D8" s="237"/>
      <c r="E8" s="238"/>
    </row>
    <row r="9" spans="1:5" ht="15.75">
      <c r="A9" s="187" t="s">
        <v>229</v>
      </c>
      <c r="B9" s="191">
        <v>8118</v>
      </c>
      <c r="C9" s="191">
        <v>37</v>
      </c>
      <c r="D9" s="191">
        <f t="shared" ref="D9:D10" si="0">B9*C9</f>
        <v>300366</v>
      </c>
      <c r="E9" s="192">
        <f t="shared" ref="E9:E12" si="1">D9*30.2%</f>
        <v>90710.531999999992</v>
      </c>
    </row>
    <row r="10" spans="1:5" ht="15.75">
      <c r="A10" s="187" t="s">
        <v>230</v>
      </c>
      <c r="B10" s="191">
        <v>2479</v>
      </c>
      <c r="C10" s="193">
        <v>34.5</v>
      </c>
      <c r="D10" s="191">
        <f t="shared" si="0"/>
        <v>85525.5</v>
      </c>
      <c r="E10" s="192">
        <f t="shared" si="1"/>
        <v>25828.701000000001</v>
      </c>
    </row>
    <row r="11" spans="1:5" ht="15.75">
      <c r="A11" s="234" t="s">
        <v>231</v>
      </c>
      <c r="B11" s="235"/>
      <c r="C11" s="235"/>
      <c r="D11" s="194">
        <f>SUM(D9:D10)</f>
        <v>385891.5</v>
      </c>
      <c r="E11" s="195">
        <f t="shared" si="1"/>
        <v>116539.23299999999</v>
      </c>
    </row>
    <row r="12" spans="1:5" ht="15.75">
      <c r="A12" s="234" t="s">
        <v>232</v>
      </c>
      <c r="B12" s="235"/>
      <c r="C12" s="235"/>
      <c r="D12" s="194">
        <f>D7+D11</f>
        <v>786342.5</v>
      </c>
      <c r="E12" s="195">
        <f t="shared" si="1"/>
        <v>237475.435</v>
      </c>
    </row>
    <row r="13" spans="1:5" ht="15.75">
      <c r="A13" s="186"/>
      <c r="B13" s="186"/>
      <c r="C13" s="186"/>
      <c r="D13" s="186"/>
      <c r="E13" s="186"/>
    </row>
    <row r="14" spans="1:5" ht="15.75">
      <c r="A14" s="186"/>
      <c r="B14" s="186"/>
      <c r="C14" s="186"/>
      <c r="D14" s="186"/>
      <c r="E14" s="186"/>
    </row>
    <row r="15" spans="1:5" ht="15.75">
      <c r="A15" s="186"/>
      <c r="B15" s="186"/>
      <c r="C15" s="186"/>
      <c r="D15" s="186"/>
      <c r="E15" s="186"/>
    </row>
  </sheetData>
  <mergeCells count="6">
    <mergeCell ref="A1:E1"/>
    <mergeCell ref="A12:C12"/>
    <mergeCell ref="A11:C11"/>
    <mergeCell ref="A5:E5"/>
    <mergeCell ref="A6:E6"/>
    <mergeCell ref="A8:E8"/>
  </mergeCells>
  <pageMargins left="0.39370078740157483" right="0.11811023622047245" top="0.15748031496062992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от 05.10.2020</vt:lpstr>
      <vt:lpstr>22.10.2020 с полномоч. в МР</vt:lpstr>
      <vt:lpstr>02.11.2020 с дотацией</vt:lpstr>
      <vt:lpstr>расчет зарплаты</vt:lpstr>
      <vt:lpstr>'02.11.2020 с дотацией'!Заголовки_для_печати</vt:lpstr>
      <vt:lpstr>'22.10.2020 с полномоч. в МР'!Заголовки_для_печати</vt:lpstr>
      <vt:lpstr>'от 05.10.2020'!Заголовки_для_печати</vt:lpstr>
      <vt:lpstr>'02.11.2020 с дотацией'!Область_печати</vt:lpstr>
      <vt:lpstr>'22.10.2020 с полномоч. в МР'!Область_печати</vt:lpstr>
      <vt:lpstr>'от 05.10.2020'!Область_печати</vt:lpstr>
    </vt:vector>
  </TitlesOfParts>
  <Company>Министерство финансовК.О.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2021-01-02T07:48:13Z</cp:lastPrinted>
  <dcterms:created xsi:type="dcterms:W3CDTF">2015-11-17T09:03:11Z</dcterms:created>
  <dcterms:modified xsi:type="dcterms:W3CDTF">2020-11-18T12:27:15Z</dcterms:modified>
</cp:coreProperties>
</file>